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A_Minerva_Folders\1Golf\_golf 2019\"/>
    </mc:Choice>
  </mc:AlternateContent>
  <bookViews>
    <workbookView xWindow="-15" yWindow="3930" windowWidth="18750" windowHeight="3990" activeTab="1"/>
  </bookViews>
  <sheets>
    <sheet name="Reconciliation" sheetId="2" r:id="rId1"/>
    <sheet name="Financial Rpt" sheetId="1" r:id="rId2"/>
  </sheets>
  <definedNames>
    <definedName name="_xlnm.Print_Area" localSheetId="1">'Financial Rpt'!$A$1:$U$60</definedName>
    <definedName name="_xlnm.Print_Area" localSheetId="0">Reconciliation!$A$1:$T$42</definedName>
  </definedNames>
  <calcPr calcId="152511"/>
</workbook>
</file>

<file path=xl/calcChain.xml><?xml version="1.0" encoding="utf-8"?>
<calcChain xmlns="http://schemas.openxmlformats.org/spreadsheetml/2006/main">
  <c r="AA3" i="1" l="1"/>
  <c r="P9" i="1" l="1"/>
  <c r="S18" i="2" l="1"/>
  <c r="S17" i="2"/>
  <c r="S10" i="2" l="1"/>
  <c r="Z29" i="1" l="1"/>
  <c r="D36" i="1"/>
  <c r="F19" i="1"/>
  <c r="F17" i="1"/>
  <c r="F15" i="1"/>
  <c r="S9" i="2" l="1"/>
  <c r="E31" i="2" l="1"/>
  <c r="M44" i="1" l="1"/>
  <c r="S29" i="2"/>
  <c r="S8" i="2"/>
  <c r="S7" i="2"/>
  <c r="S16" i="2"/>
  <c r="S22" i="2" s="1"/>
  <c r="I19" i="1"/>
  <c r="D25" i="1" s="1"/>
  <c r="S5" i="2"/>
  <c r="S6" i="2"/>
  <c r="E38" i="2"/>
  <c r="E41" i="2" s="1"/>
  <c r="Y29" i="1"/>
  <c r="K25" i="2"/>
  <c r="AB28" i="1"/>
  <c r="AB26" i="1"/>
  <c r="AB27" i="1"/>
  <c r="X29" i="1"/>
  <c r="W29" i="1"/>
  <c r="I34" i="1"/>
  <c r="D27" i="1"/>
  <c r="D38" i="2"/>
  <c r="S9" i="1"/>
  <c r="S10" i="1"/>
  <c r="W55" i="1"/>
  <c r="S12" i="2" l="1"/>
  <c r="E11" i="2"/>
  <c r="E8" i="2"/>
  <c r="D32" i="1"/>
  <c r="B36" i="1" s="1"/>
  <c r="F36" i="1" s="1"/>
  <c r="J29" i="1" s="1"/>
  <c r="L29" i="1" s="1"/>
  <c r="S11" i="1"/>
  <c r="AB29" i="1"/>
  <c r="I15" i="1"/>
  <c r="I17" i="1"/>
  <c r="E34" i="2" l="1"/>
  <c r="S28" i="2"/>
  <c r="P17" i="1"/>
  <c r="P22" i="1" s="1"/>
  <c r="S27" i="2"/>
  <c r="J27" i="1"/>
  <c r="L27" i="1" s="1"/>
  <c r="O27" i="1" s="1"/>
  <c r="M40" i="1"/>
  <c r="J28" i="1"/>
  <c r="L28" i="1" s="1"/>
  <c r="M28" i="1" s="1"/>
  <c r="J32" i="1"/>
  <c r="L32" i="1" s="1"/>
  <c r="J30" i="1"/>
  <c r="L30" i="1" s="1"/>
  <c r="M30" i="1" s="1"/>
  <c r="O29" i="1"/>
  <c r="M29" i="1"/>
  <c r="P29" i="1"/>
  <c r="M27" i="1"/>
  <c r="P27" i="1" l="1"/>
  <c r="S30" i="2"/>
  <c r="O30" i="1"/>
  <c r="P30" i="1"/>
  <c r="O28" i="1"/>
  <c r="P28" i="1"/>
  <c r="M32" i="1"/>
  <c r="O32" i="1"/>
  <c r="P32" i="1"/>
  <c r="Q27" i="1"/>
  <c r="Q29" i="1"/>
  <c r="Q30" i="1" l="1"/>
  <c r="Q28" i="1"/>
  <c r="Q32" i="1"/>
  <c r="Q34" i="1" l="1"/>
  <c r="S34" i="1" s="1"/>
  <c r="S54" i="1" s="1"/>
  <c r="S46" i="1" l="1"/>
  <c r="S33" i="2"/>
  <c r="M42" i="1"/>
  <c r="M48" i="1" s="1"/>
  <c r="S53" i="1" s="1"/>
  <c r="S58" i="1" s="1"/>
  <c r="S55" i="1" l="1"/>
</calcChain>
</file>

<file path=xl/comments1.xml><?xml version="1.0" encoding="utf-8"?>
<comments xmlns="http://schemas.openxmlformats.org/spreadsheetml/2006/main">
  <authors>
    <author>The Boeing Company</author>
    <author>venitsmm</author>
    <author>Minerva</author>
  </authors>
  <commentList>
    <comment ref="M9" authorId="0" shapeId="0">
      <text>
        <r>
          <rPr>
            <b/>
            <sz val="8"/>
            <color indexed="81"/>
            <rFont val="Tahoma"/>
            <family val="2"/>
          </rPr>
          <t>The Boeing Company:</t>
        </r>
        <r>
          <rPr>
            <sz val="8"/>
            <color indexed="81"/>
            <rFont val="Tahoma"/>
            <family val="2"/>
          </rPr>
          <t xml:space="preserve">
Includes the chairperson</t>
        </r>
      </text>
    </comment>
    <comment ref="P9" authorId="1" shapeId="0">
      <text>
        <r>
          <rPr>
            <b/>
            <sz val="8"/>
            <color indexed="81"/>
            <rFont val="Tahoma"/>
            <family val="2"/>
          </rPr>
          <t>venitsmm:</t>
        </r>
        <r>
          <rPr>
            <sz val="8"/>
            <color indexed="81"/>
            <rFont val="Tahoma"/>
            <family val="2"/>
          </rPr>
          <t xml:space="preserve">
Does not include prize money</t>
        </r>
      </text>
    </comment>
    <comment ref="G15" authorId="2" shapeId="0">
      <text>
        <r>
          <rPr>
            <b/>
            <sz val="9"/>
            <color indexed="81"/>
            <rFont val="Tahoma"/>
            <family val="2"/>
          </rPr>
          <t>Minerva:</t>
        </r>
        <r>
          <rPr>
            <sz val="9"/>
            <color indexed="81"/>
            <rFont val="Tahoma"/>
            <family val="2"/>
          </rPr>
          <t xml:space="preserve">
does not include chairperson
</t>
        </r>
      </text>
    </comment>
    <comment ref="D17" authorId="2" shapeId="0">
      <text>
        <r>
          <rPr>
            <b/>
            <sz val="9"/>
            <color indexed="81"/>
            <rFont val="Tahoma"/>
            <family val="2"/>
          </rPr>
          <t>Minerva:</t>
        </r>
        <r>
          <rPr>
            <sz val="9"/>
            <color indexed="81"/>
            <rFont val="Tahoma"/>
            <family val="2"/>
          </rPr>
          <t xml:space="preserve">
new change as of Jan 2019</t>
        </r>
      </text>
    </comment>
    <comment ref="G17" authorId="2" shapeId="0">
      <text>
        <r>
          <rPr>
            <b/>
            <sz val="9"/>
            <color indexed="81"/>
            <rFont val="Tahoma"/>
            <family val="2"/>
          </rPr>
          <t>Minerva:</t>
        </r>
        <r>
          <rPr>
            <sz val="9"/>
            <color indexed="81"/>
            <rFont val="Tahoma"/>
            <family val="2"/>
          </rPr>
          <t xml:space="preserve">
does not include chairperson</t>
        </r>
      </text>
    </comment>
    <comment ref="G19" authorId="2" shapeId="0">
      <text>
        <r>
          <rPr>
            <b/>
            <sz val="9"/>
            <color indexed="81"/>
            <rFont val="Tahoma"/>
            <family val="2"/>
          </rPr>
          <t>Minerva:</t>
        </r>
        <r>
          <rPr>
            <sz val="9"/>
            <color indexed="81"/>
            <rFont val="Tahoma"/>
            <family val="2"/>
          </rPr>
          <t xml:space="preserve">
does not include chairperson</t>
        </r>
      </text>
    </comment>
    <comment ref="D36" authorId="1" shapeId="0">
      <text>
        <r>
          <rPr>
            <b/>
            <sz val="8"/>
            <color indexed="81"/>
            <rFont val="Tahoma"/>
            <family val="2"/>
          </rPr>
          <t>venitsmm:</t>
        </r>
        <r>
          <rPr>
            <sz val="8"/>
            <color indexed="81"/>
            <rFont val="Tahoma"/>
            <family val="2"/>
          </rPr>
          <t xml:space="preserve">
includes the chairperson</t>
        </r>
      </text>
    </comment>
  </commentList>
</comments>
</file>

<file path=xl/sharedStrings.xml><?xml version="1.0" encoding="utf-8"?>
<sst xmlns="http://schemas.openxmlformats.org/spreadsheetml/2006/main" count="190" uniqueCount="161">
  <si>
    <t xml:space="preserve">  Tournament:</t>
  </si>
  <si>
    <t>Date:</t>
  </si>
  <si>
    <t xml:space="preserve">  Address:</t>
  </si>
  <si>
    <t>Chairperson:</t>
  </si>
  <si>
    <t xml:space="preserve">  Course Contact:</t>
  </si>
  <si>
    <t>Course Fee</t>
  </si>
  <si>
    <t xml:space="preserve">  Tournament Fee Per Player:</t>
  </si>
  <si>
    <t xml:space="preserve"> Green Fees:</t>
  </si>
  <si>
    <t># of Golfers</t>
  </si>
  <si>
    <t>(green fee + cart if req'd)</t>
  </si>
  <si>
    <t xml:space="preserve">   (Does not include</t>
  </si>
  <si>
    <t>Pro-Shop Prizes:</t>
  </si>
  <si>
    <t>Yes</t>
  </si>
  <si>
    <t>No</t>
  </si>
  <si>
    <t>x</t>
  </si>
  <si>
    <t xml:space="preserve">   club surcharge)</t>
  </si>
  <si>
    <t>=</t>
  </si>
  <si>
    <t xml:space="preserve">  Allocated Tournament Funds:</t>
  </si>
  <si>
    <t xml:space="preserve">Military </t>
  </si>
  <si>
    <t>Check #</t>
  </si>
  <si>
    <t>Amount</t>
  </si>
  <si>
    <t xml:space="preserve">  discount</t>
  </si>
  <si>
    <t>Hospitality</t>
  </si>
  <si>
    <t xml:space="preserve">   Deposit</t>
  </si>
  <si>
    <t xml:space="preserve">   (if applicable)</t>
  </si>
  <si>
    <t>Club Fund</t>
  </si>
  <si>
    <t xml:space="preserve">   Fees</t>
  </si>
  <si>
    <t>Prize Fund</t>
  </si>
  <si>
    <t>Total</t>
  </si>
  <si>
    <t xml:space="preserve">  Prize Fund Distribution:</t>
  </si>
  <si>
    <t xml:space="preserve"> Places Paid</t>
  </si>
  <si>
    <t>No. of</t>
  </si>
  <si>
    <t>$ Allocated</t>
  </si>
  <si>
    <t>$ Avail</t>
  </si>
  <si>
    <t>Paid</t>
  </si>
  <si>
    <t xml:space="preserve">Paid </t>
  </si>
  <si>
    <t xml:space="preserve">Total </t>
  </si>
  <si>
    <t xml:space="preserve"> Flight</t>
  </si>
  <si>
    <t>#</t>
  </si>
  <si>
    <t>Golfers</t>
  </si>
  <si>
    <t>Per Golfer</t>
  </si>
  <si>
    <t>Round to $</t>
  </si>
  <si>
    <t>1st</t>
  </si>
  <si>
    <t>2nd</t>
  </si>
  <si>
    <t>3rd</t>
  </si>
  <si>
    <t>A</t>
  </si>
  <si>
    <t>B</t>
  </si>
  <si>
    <t xml:space="preserve">Fees &amp; 1/2 cart </t>
  </si>
  <si>
    <t>C</t>
  </si>
  <si>
    <t>Ladies</t>
  </si>
  <si>
    <t>Available</t>
  </si>
  <si>
    <t xml:space="preserve">   Prize Fund</t>
  </si>
  <si>
    <t xml:space="preserve">  Recommended Distribution:</t>
  </si>
  <si>
    <t>Prize Distributions:</t>
  </si>
  <si>
    <t xml:space="preserve">          Total Paid</t>
  </si>
  <si>
    <t>Available Prize Fund / Number of golfers = $ Available Per Golfer</t>
  </si>
  <si>
    <t>2 Places   =</t>
  </si>
  <si>
    <t>:</t>
  </si>
  <si>
    <t xml:space="preserve">3 Places   = </t>
  </si>
  <si>
    <t xml:space="preserve">  Submit the Following as Indicated:</t>
  </si>
  <si>
    <t xml:space="preserve"> Monies Collected:</t>
  </si>
  <si>
    <t xml:space="preserve">Tournament Results </t>
  </si>
  <si>
    <t>Posting Sheets</t>
  </si>
  <si>
    <t xml:space="preserve">  Cash</t>
  </si>
  <si>
    <t xml:space="preserve">  Other</t>
  </si>
  <si>
    <t>Total Disbursements</t>
  </si>
  <si>
    <t>Receipts &amp; Financial Report</t>
  </si>
  <si>
    <t xml:space="preserve">  Total</t>
  </si>
  <si>
    <t xml:space="preserve">   Financial Recap:</t>
  </si>
  <si>
    <t>Tournament Results / Funds</t>
  </si>
  <si>
    <t xml:space="preserve">  Disbursements to Course:</t>
  </si>
  <si>
    <r>
      <t>Less</t>
    </r>
    <r>
      <rPr>
        <sz val="8"/>
        <rFont val="Arial"/>
        <family val="2"/>
      </rPr>
      <t xml:space="preserve"> Chairperson's Green</t>
    </r>
  </si>
  <si>
    <t>Address or Mail Code:</t>
  </si>
  <si>
    <t xml:space="preserve">            Total Green   Fees</t>
  </si>
  <si>
    <t>Minerva Venitsky</t>
  </si>
  <si>
    <t xml:space="preserve">  Checks</t>
  </si>
  <si>
    <t>Tom Hughes</t>
  </si>
  <si>
    <t>jtomh@earthlink.net</t>
  </si>
  <si>
    <t>Tournament Fees</t>
  </si>
  <si>
    <t>Total tournament fees</t>
  </si>
  <si>
    <t>FINANCE RECONCILIATION - Details</t>
  </si>
  <si>
    <t>REDEEMED</t>
  </si>
  <si>
    <t xml:space="preserve">Total $ Collected </t>
  </si>
  <si>
    <t xml:space="preserve">          (if applicable)</t>
  </si>
  <si>
    <t xml:space="preserve">    Hospitality Expenses</t>
  </si>
  <si>
    <t xml:space="preserve">         (if it does not include with green fee)</t>
  </si>
  <si>
    <t xml:space="preserve">  a. Money Collected</t>
  </si>
  <si>
    <t xml:space="preserve">  b. Money Distributed</t>
  </si>
  <si>
    <t xml:space="preserve">  c. Tournament Profit (a less b)</t>
  </si>
  <si>
    <r>
      <t>Less</t>
    </r>
    <r>
      <rPr>
        <sz val="8"/>
        <rFont val="Arial"/>
        <family val="2"/>
      </rPr>
      <t xml:space="preserve"> Chairperson's</t>
    </r>
  </si>
  <si>
    <t>Total Prize Fund</t>
  </si>
  <si>
    <t>PAID THIS TOURNAMENT</t>
  </si>
  <si>
    <t>No. of Players (excl chairperson)</t>
  </si>
  <si>
    <t>CHECKS:</t>
  </si>
  <si>
    <t>$</t>
  </si>
  <si>
    <t>CASH</t>
  </si>
  <si>
    <t>Total Redeemed Sleeves</t>
  </si>
  <si>
    <t xml:space="preserve">E-MAIL:  </t>
  </si>
  <si>
    <t>Tournament Fee per Player</t>
  </si>
  <si>
    <t>TOTAL</t>
  </si>
  <si>
    <t>Total Players</t>
  </si>
  <si>
    <t>Reconcile Prize$</t>
  </si>
  <si>
    <t>Ttl</t>
  </si>
  <si>
    <t>Total Pize</t>
  </si>
  <si>
    <t>must reconcile</t>
  </si>
  <si>
    <t>HOLE#</t>
  </si>
  <si>
    <t xml:space="preserve">REDEEMED </t>
  </si>
  <si>
    <t>SLEEVES</t>
  </si>
  <si>
    <t>Scott Thoeny</t>
  </si>
  <si>
    <t>Reconc.</t>
  </si>
  <si>
    <t xml:space="preserve">    Chairperson's 1/ 2 cart - free</t>
  </si>
  <si>
    <t>No. of Players (does not include chairperson)</t>
  </si>
  <si>
    <t>Scripts</t>
  </si>
  <si>
    <t>Grand Total to the Treasurer</t>
  </si>
  <si>
    <r>
      <t xml:space="preserve"> e. Total $ </t>
    </r>
    <r>
      <rPr>
        <b/>
        <sz val="8.5"/>
        <color indexed="10"/>
        <rFont val="Arial"/>
        <family val="2"/>
      </rPr>
      <t>to Treasurer</t>
    </r>
    <r>
      <rPr>
        <sz val="8.5"/>
        <color indexed="10"/>
        <rFont val="Arial"/>
        <family val="2"/>
      </rPr>
      <t xml:space="preserve"> </t>
    </r>
    <r>
      <rPr>
        <sz val="8.5"/>
        <rFont val="Arial"/>
        <family val="2"/>
      </rPr>
      <t>(a less d)</t>
    </r>
  </si>
  <si>
    <t>Total Redeemed Scripts</t>
  </si>
  <si>
    <t>TOTAL CHECKS</t>
  </si>
  <si>
    <t>TOTAL CASH</t>
  </si>
  <si>
    <t>Phone (Home &amp; Cell)</t>
  </si>
  <si>
    <t>SCRIPS</t>
  </si>
  <si>
    <t>SUMMARY ABOVE:</t>
  </si>
  <si>
    <t>Checks</t>
  </si>
  <si>
    <t>Scrips</t>
  </si>
  <si>
    <t>Cash</t>
  </si>
  <si>
    <r>
      <rPr>
        <b/>
        <u/>
        <sz val="8"/>
        <color rgb="FFFF0000"/>
        <rFont val="Arial"/>
        <family val="2"/>
      </rPr>
      <t>Note</t>
    </r>
    <r>
      <rPr>
        <sz val="8"/>
        <rFont val="Arial"/>
        <family val="2"/>
      </rPr>
      <t xml:space="preserve">:  </t>
    </r>
    <r>
      <rPr>
        <b/>
        <sz val="8"/>
        <rFont val="Arial"/>
        <family val="2"/>
      </rPr>
      <t>Do not include tournament chairperson in # of golfers</t>
    </r>
  </si>
  <si>
    <t>Guests/C</t>
  </si>
  <si>
    <t>reconciliation</t>
  </si>
  <si>
    <t>Treasury Profit / Loss</t>
  </si>
  <si>
    <t>D</t>
  </si>
  <si>
    <t xml:space="preserve">      d. Other_see</t>
  </si>
  <si>
    <t xml:space="preserve">          Comments</t>
  </si>
  <si>
    <r>
      <t xml:space="preserve">  </t>
    </r>
    <r>
      <rPr>
        <b/>
        <u/>
        <sz val="9"/>
        <color indexed="10"/>
        <rFont val="Arial"/>
        <family val="2"/>
      </rPr>
      <t>Comments :</t>
    </r>
  </si>
  <si>
    <t>sthoeny@ca.rr.com</t>
  </si>
  <si>
    <t>Steve Venitsky</t>
  </si>
  <si>
    <t>Webmaster</t>
  </si>
  <si>
    <t>svenitsky@roadrunner.com</t>
  </si>
  <si>
    <t>DRISKILL</t>
  </si>
  <si>
    <t>TRAVIS</t>
  </si>
  <si>
    <t xml:space="preserve">          NOTES:</t>
  </si>
  <si>
    <t xml:space="preserve"> 1/2 cart</t>
  </si>
  <si>
    <t>MARK WEINHEIMER</t>
  </si>
  <si>
    <t>8888 Los Coyotes dr</t>
  </si>
  <si>
    <t>Buena Park, CA  90621</t>
  </si>
  <si>
    <t>Tournament SGC Fee:</t>
  </si>
  <si>
    <t>Pay Golf Course:</t>
  </si>
  <si>
    <t>Less SGC Treasury:</t>
  </si>
  <si>
    <t>Los Coyotes, Jennifer Flores</t>
  </si>
  <si>
    <t>Jennifer:  714.994.7726</t>
  </si>
  <si>
    <t>jflores@loscoyotescc.com</t>
  </si>
  <si>
    <t xml:space="preserve"> or jflores1@mail.reservecloud.com</t>
  </si>
  <si>
    <t>909.594.0604 or cell 909.610.9743</t>
  </si>
  <si>
    <t>xx</t>
  </si>
  <si>
    <t>Victor Allen</t>
  </si>
  <si>
    <t>DOE</t>
  </si>
  <si>
    <t>JOHN</t>
  </si>
  <si>
    <t>Total Cash</t>
  </si>
  <si>
    <t>Total checks</t>
  </si>
  <si>
    <t xml:space="preserve">vmallen59@gmail.com </t>
  </si>
  <si>
    <t>NAME OF GOLF COURSE</t>
  </si>
  <si>
    <t>SGC Rev 3 Form, 01/2019</t>
  </si>
  <si>
    <t>Club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</si>
</sst>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dd\ mmm\ yy"/>
  </numFmts>
  <fonts count="5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b/>
      <u/>
      <sz val="8"/>
      <name val="Arial"/>
      <family val="2"/>
    </font>
    <font>
      <b/>
      <sz val="10"/>
      <color indexed="12"/>
      <name val="Arial"/>
      <family val="2"/>
    </font>
    <font>
      <b/>
      <sz val="8"/>
      <color indexed="10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sz val="10"/>
      <color indexed="10"/>
      <name val="Arial"/>
      <family val="2"/>
    </font>
    <font>
      <sz val="7"/>
      <name val="Arial"/>
      <family val="2"/>
    </font>
    <font>
      <u/>
      <sz val="8"/>
      <color indexed="10"/>
      <name val="Arial"/>
      <family val="2"/>
    </font>
    <font>
      <sz val="10"/>
      <color indexed="10"/>
      <name val="Arial"/>
      <family val="2"/>
    </font>
    <font>
      <b/>
      <sz val="8"/>
      <color indexed="12"/>
      <name val="Arial"/>
      <family val="2"/>
    </font>
    <font>
      <b/>
      <sz val="12"/>
      <color indexed="12"/>
      <name val="Arial"/>
      <family val="2"/>
    </font>
    <font>
      <u/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.5"/>
      <name val="Arial"/>
      <family val="2"/>
    </font>
    <font>
      <b/>
      <sz val="7"/>
      <name val="Arial"/>
      <family val="2"/>
    </font>
    <font>
      <b/>
      <u/>
      <sz val="8"/>
      <color indexed="12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sz val="22"/>
      <name val="Arial"/>
      <family val="2"/>
    </font>
    <font>
      <b/>
      <sz val="12"/>
      <color indexed="10"/>
      <name val="Arial"/>
      <family val="2"/>
    </font>
    <font>
      <b/>
      <sz val="8.5"/>
      <color indexed="10"/>
      <name val="Arial"/>
      <family val="2"/>
    </font>
    <font>
      <sz val="8.5"/>
      <color indexed="10"/>
      <name val="Arial"/>
      <family val="2"/>
    </font>
    <font>
      <b/>
      <sz val="2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u/>
      <sz val="8"/>
      <color rgb="FFFF0000"/>
      <name val="Arial"/>
      <family val="2"/>
    </font>
    <font>
      <b/>
      <sz val="10"/>
      <color rgb="FF0000FF"/>
      <name val="Arial"/>
      <family val="2"/>
    </font>
    <font>
      <b/>
      <u/>
      <sz val="12"/>
      <color rgb="FFFF0000"/>
      <name val="Arial"/>
      <family val="2"/>
    </font>
    <font>
      <b/>
      <sz val="9"/>
      <color rgb="FF0000FF"/>
      <name val="Arial"/>
      <family val="2"/>
    </font>
    <font>
      <b/>
      <u/>
      <sz val="9"/>
      <color rgb="FF0000FF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u/>
      <sz val="9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12"/>
      <name val="Arial"/>
      <family val="2"/>
    </font>
    <font>
      <b/>
      <u/>
      <sz val="9"/>
      <color rgb="FF0000CC"/>
      <name val="Arial"/>
      <family val="2"/>
    </font>
    <font>
      <b/>
      <sz val="9"/>
      <color rgb="FF0000CC"/>
      <name val="Arial"/>
      <family val="2"/>
    </font>
    <font>
      <b/>
      <sz val="10"/>
      <color rgb="FF0000CC"/>
      <name val="Arial"/>
      <family val="2"/>
    </font>
    <font>
      <b/>
      <sz val="18"/>
      <name val="Arial"/>
      <family val="2"/>
    </font>
    <font>
      <b/>
      <sz val="10"/>
      <color rgb="FF000099"/>
      <name val="Arial"/>
      <family val="2"/>
    </font>
    <font>
      <b/>
      <sz val="8"/>
      <color rgb="FF0000FF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9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0" xfId="0" quotePrefix="1" applyFo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0" xfId="0" quotePrefix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2" xfId="0" applyFont="1" applyBorder="1" applyAlignment="1">
      <alignment horizontal="center"/>
    </xf>
    <xf numFmtId="0" fontId="4" fillId="0" borderId="9" xfId="0" applyFont="1" applyBorder="1"/>
    <xf numFmtId="0" fontId="3" fillId="0" borderId="0" xfId="0" applyFont="1" applyAlignment="1">
      <alignment horizontal="center"/>
    </xf>
    <xf numFmtId="0" fontId="4" fillId="0" borderId="10" xfId="0" applyFont="1" applyBorder="1"/>
    <xf numFmtId="0" fontId="4" fillId="0" borderId="6" xfId="0" quotePrefix="1" applyFont="1" applyBorder="1"/>
    <xf numFmtId="0" fontId="4" fillId="0" borderId="6" xfId="0" quotePrefix="1" applyFont="1" applyBorder="1" applyAlignment="1">
      <alignment horizontal="center"/>
    </xf>
    <xf numFmtId="0" fontId="0" fillId="0" borderId="9" xfId="0" applyBorder="1"/>
    <xf numFmtId="0" fontId="0" fillId="0" borderId="8" xfId="0" applyBorder="1"/>
    <xf numFmtId="0" fontId="0" fillId="0" borderId="6" xfId="0" applyBorder="1"/>
    <xf numFmtId="0" fontId="0" fillId="0" borderId="11" xfId="0" applyBorder="1"/>
    <xf numFmtId="0" fontId="4" fillId="0" borderId="12" xfId="0" applyFont="1" applyBorder="1"/>
    <xf numFmtId="0" fontId="0" fillId="0" borderId="7" xfId="0" applyBorder="1"/>
    <xf numFmtId="0" fontId="0" fillId="0" borderId="5" xfId="0" applyBorder="1"/>
    <xf numFmtId="0" fontId="0" fillId="0" borderId="12" xfId="0" applyBorder="1"/>
    <xf numFmtId="9" fontId="4" fillId="0" borderId="0" xfId="3" applyFont="1"/>
    <xf numFmtId="0" fontId="3" fillId="0" borderId="4" xfId="0" applyFont="1" applyBorder="1"/>
    <xf numFmtId="0" fontId="3" fillId="0" borderId="5" xfId="0" applyFont="1" applyBorder="1"/>
    <xf numFmtId="0" fontId="7" fillId="0" borderId="0" xfId="0" applyFont="1"/>
    <xf numFmtId="9" fontId="4" fillId="0" borderId="0" xfId="3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/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1" fillId="0" borderId="4" xfId="0" applyFont="1" applyBorder="1"/>
    <xf numFmtId="0" fontId="11" fillId="0" borderId="1" xfId="0" applyFont="1" applyBorder="1"/>
    <xf numFmtId="0" fontId="11" fillId="0" borderId="5" xfId="0" applyFont="1" applyBorder="1"/>
    <xf numFmtId="164" fontId="4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19" xfId="0" applyFont="1" applyBorder="1"/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165" fontId="6" fillId="0" borderId="22" xfId="1" applyNumberFormat="1" applyFont="1" applyBorder="1" applyAlignment="1">
      <alignment horizontal="right"/>
    </xf>
    <xf numFmtId="165" fontId="9" fillId="0" borderId="23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5" fontId="9" fillId="0" borderId="25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0" fontId="2" fillId="0" borderId="19" xfId="0" applyFont="1" applyBorder="1"/>
    <xf numFmtId="0" fontId="4" fillId="0" borderId="26" xfId="0" applyFont="1" applyBorder="1"/>
    <xf numFmtId="0" fontId="4" fillId="0" borderId="27" xfId="0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165" fontId="6" fillId="0" borderId="31" xfId="1" applyNumberFormat="1" applyFont="1" applyBorder="1" applyAlignment="1">
      <alignment horizontal="right"/>
    </xf>
    <xf numFmtId="0" fontId="4" fillId="0" borderId="32" xfId="0" applyFont="1" applyBorder="1"/>
    <xf numFmtId="0" fontId="4" fillId="0" borderId="33" xfId="0" applyFont="1" applyBorder="1"/>
    <xf numFmtId="0" fontId="4" fillId="0" borderId="34" xfId="0" quotePrefix="1" applyFont="1" applyBorder="1" applyAlignment="1">
      <alignment horizontal="center"/>
    </xf>
    <xf numFmtId="0" fontId="4" fillId="0" borderId="34" xfId="0" applyFont="1" applyBorder="1"/>
    <xf numFmtId="0" fontId="4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Border="1"/>
    <xf numFmtId="165" fontId="4" fillId="0" borderId="35" xfId="1" applyNumberFormat="1" applyFont="1" applyBorder="1" applyAlignment="1">
      <alignment horizontal="right"/>
    </xf>
    <xf numFmtId="165" fontId="4" fillId="0" borderId="36" xfId="1" applyNumberFormat="1" applyFont="1" applyBorder="1" applyAlignment="1">
      <alignment horizontal="right"/>
    </xf>
    <xf numFmtId="165" fontId="3" fillId="0" borderId="37" xfId="0" applyNumberFormat="1" applyFont="1" applyBorder="1" applyAlignment="1">
      <alignment horizontal="right"/>
    </xf>
    <xf numFmtId="0" fontId="9" fillId="0" borderId="0" xfId="0" applyFont="1"/>
    <xf numFmtId="0" fontId="9" fillId="0" borderId="16" xfId="0" applyFont="1" applyBorder="1" applyAlignment="1">
      <alignment horizontal="center"/>
    </xf>
    <xf numFmtId="165" fontId="4" fillId="0" borderId="38" xfId="0" applyNumberFormat="1" applyFont="1" applyBorder="1" applyAlignment="1">
      <alignment horizontal="center"/>
    </xf>
    <xf numFmtId="165" fontId="4" fillId="0" borderId="39" xfId="0" applyNumberFormat="1" applyFont="1" applyBorder="1" applyAlignment="1">
      <alignment horizontal="center"/>
    </xf>
    <xf numFmtId="165" fontId="4" fillId="0" borderId="40" xfId="0" applyNumberFormat="1" applyFont="1" applyBorder="1" applyAlignment="1">
      <alignment horizontal="center"/>
    </xf>
    <xf numFmtId="165" fontId="4" fillId="0" borderId="41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164" fontId="3" fillId="0" borderId="42" xfId="0" applyNumberFormat="1" applyFont="1" applyBorder="1" applyAlignment="1">
      <alignment horizontal="center"/>
    </xf>
    <xf numFmtId="0" fontId="6" fillId="0" borderId="0" xfId="0" applyFont="1"/>
    <xf numFmtId="165" fontId="3" fillId="0" borderId="43" xfId="0" applyNumberFormat="1" applyFont="1" applyBorder="1" applyAlignment="1">
      <alignment horizontal="centerContinuous"/>
    </xf>
    <xf numFmtId="165" fontId="3" fillId="0" borderId="44" xfId="0" applyNumberFormat="1" applyFont="1" applyBorder="1" applyAlignment="1">
      <alignment horizontal="centerContinuous"/>
    </xf>
    <xf numFmtId="0" fontId="4" fillId="0" borderId="34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13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3" fillId="0" borderId="5" xfId="0" applyFont="1" applyFill="1" applyBorder="1"/>
    <xf numFmtId="0" fontId="3" fillId="0" borderId="0" xfId="0" applyFont="1" applyFill="1"/>
    <xf numFmtId="0" fontId="4" fillId="0" borderId="0" xfId="0" applyFont="1" applyFill="1"/>
    <xf numFmtId="164" fontId="9" fillId="0" borderId="1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4" fillId="0" borderId="6" xfId="0" applyFont="1" applyFill="1" applyBorder="1"/>
    <xf numFmtId="0" fontId="1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4" fontId="4" fillId="0" borderId="46" xfId="0" applyNumberFormat="1" applyFont="1" applyFill="1" applyBorder="1" applyAlignment="1">
      <alignment horizontal="center"/>
    </xf>
    <xf numFmtId="164" fontId="4" fillId="0" borderId="18" xfId="0" applyNumberFormat="1" applyFont="1" applyFill="1" applyBorder="1" applyAlignment="1">
      <alignment horizontal="center"/>
    </xf>
    <xf numFmtId="165" fontId="4" fillId="0" borderId="40" xfId="0" applyNumberFormat="1" applyFont="1" applyFill="1" applyBorder="1" applyAlignment="1">
      <alignment horizontal="center"/>
    </xf>
    <xf numFmtId="164" fontId="4" fillId="0" borderId="13" xfId="0" applyNumberFormat="1" applyFont="1" applyFill="1" applyBorder="1" applyAlignment="1">
      <alignment horizontal="center"/>
    </xf>
    <xf numFmtId="0" fontId="3" fillId="0" borderId="43" xfId="0" applyFont="1" applyFill="1" applyBorder="1"/>
    <xf numFmtId="0" fontId="3" fillId="0" borderId="47" xfId="0" applyFont="1" applyFill="1" applyBorder="1"/>
    <xf numFmtId="0" fontId="8" fillId="0" borderId="0" xfId="0" applyFont="1" applyFill="1"/>
    <xf numFmtId="0" fontId="0" fillId="0" borderId="0" xfId="0" applyFill="1"/>
    <xf numFmtId="0" fontId="10" fillId="0" borderId="0" xfId="0" applyFont="1" applyFill="1"/>
    <xf numFmtId="0" fontId="9" fillId="0" borderId="49" xfId="0" applyNumberFormat="1" applyFont="1" applyFill="1" applyBorder="1" applyAlignment="1">
      <alignment horizontal="center"/>
    </xf>
    <xf numFmtId="164" fontId="4" fillId="0" borderId="50" xfId="0" applyNumberFormat="1" applyFont="1" applyFill="1" applyBorder="1" applyAlignment="1">
      <alignment horizontal="center"/>
    </xf>
    <xf numFmtId="0" fontId="3" fillId="0" borderId="44" xfId="0" applyFont="1" applyFill="1" applyBorder="1"/>
    <xf numFmtId="0" fontId="3" fillId="0" borderId="42" xfId="0" applyFont="1" applyFill="1" applyBorder="1" applyAlignment="1">
      <alignment horizontal="center"/>
    </xf>
    <xf numFmtId="1" fontId="4" fillId="0" borderId="0" xfId="0" applyNumberFormat="1" applyFont="1" applyBorder="1"/>
    <xf numFmtId="0" fontId="9" fillId="0" borderId="0" xfId="0" quotePrefix="1" applyFont="1" applyAlignment="1">
      <alignment horizontal="center"/>
    </xf>
    <xf numFmtId="0" fontId="6" fillId="0" borderId="5" xfId="0" applyFont="1" applyBorder="1"/>
    <xf numFmtId="0" fontId="15" fillId="0" borderId="0" xfId="0" applyFont="1"/>
    <xf numFmtId="164" fontId="3" fillId="0" borderId="48" xfId="0" applyNumberFormat="1" applyFont="1" applyBorder="1" applyAlignment="1">
      <alignment horizontal="center"/>
    </xf>
    <xf numFmtId="164" fontId="3" fillId="0" borderId="51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164" fontId="3" fillId="0" borderId="13" xfId="0" applyNumberFormat="1" applyFont="1" applyBorder="1" applyAlignment="1">
      <alignment horizontal="right"/>
    </xf>
    <xf numFmtId="165" fontId="4" fillId="0" borderId="52" xfId="0" applyNumberFormat="1" applyFont="1" applyBorder="1"/>
    <xf numFmtId="164" fontId="4" fillId="0" borderId="34" xfId="0" applyNumberFormat="1" applyFont="1" applyFill="1" applyBorder="1"/>
    <xf numFmtId="164" fontId="4" fillId="0" borderId="53" xfId="0" applyNumberFormat="1" applyFont="1" applyFill="1" applyBorder="1"/>
    <xf numFmtId="164" fontId="4" fillId="0" borderId="54" xfId="0" applyNumberFormat="1" applyFont="1" applyFill="1" applyBorder="1"/>
    <xf numFmtId="164" fontId="4" fillId="0" borderId="55" xfId="0" applyNumberFormat="1" applyFont="1" applyFill="1" applyBorder="1"/>
    <xf numFmtId="164" fontId="3" fillId="0" borderId="56" xfId="0" applyNumberFormat="1" applyFont="1" applyBorder="1"/>
    <xf numFmtId="164" fontId="4" fillId="0" borderId="2" xfId="0" applyNumberFormat="1" applyFont="1" applyFill="1" applyBorder="1"/>
    <xf numFmtId="164" fontId="4" fillId="0" borderId="46" xfId="0" quotePrefix="1" applyNumberFormat="1" applyFont="1" applyFill="1" applyBorder="1" applyAlignment="1">
      <alignment horizontal="center"/>
    </xf>
    <xf numFmtId="164" fontId="3" fillId="0" borderId="24" xfId="0" applyNumberFormat="1" applyFont="1" applyBorder="1" applyAlignment="1">
      <alignment horizontal="right"/>
    </xf>
    <xf numFmtId="164" fontId="17" fillId="0" borderId="13" xfId="0" applyNumberFormat="1" applyFont="1" applyBorder="1" applyAlignment="1">
      <alignment horizontal="center"/>
    </xf>
    <xf numFmtId="164" fontId="17" fillId="0" borderId="13" xfId="0" applyNumberFormat="1" applyFont="1" applyBorder="1" applyAlignment="1">
      <alignment horizontal="right"/>
    </xf>
    <xf numFmtId="0" fontId="18" fillId="0" borderId="1" xfId="0" applyFont="1" applyBorder="1"/>
    <xf numFmtId="0" fontId="17" fillId="0" borderId="0" xfId="0" applyFont="1"/>
    <xf numFmtId="166" fontId="17" fillId="0" borderId="1" xfId="0" applyNumberFormat="1" applyFont="1" applyBorder="1" applyAlignment="1">
      <alignment horizontal="left"/>
    </xf>
    <xf numFmtId="0" fontId="17" fillId="0" borderId="0" xfId="0" applyFont="1" applyAlignment="1">
      <alignment horizontal="left"/>
    </xf>
    <xf numFmtId="1" fontId="17" fillId="0" borderId="0" xfId="0" applyNumberFormat="1" applyFont="1" applyAlignment="1">
      <alignment horizontal="left"/>
    </xf>
    <xf numFmtId="0" fontId="17" fillId="0" borderId="51" xfId="0" applyNumberFormat="1" applyFont="1" applyFill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17" fillId="0" borderId="42" xfId="0" applyNumberFormat="1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22" fillId="0" borderId="0" xfId="0" applyFont="1"/>
    <xf numFmtId="0" fontId="4" fillId="0" borderId="11" xfId="0" applyFont="1" applyBorder="1"/>
    <xf numFmtId="165" fontId="17" fillId="0" borderId="24" xfId="0" applyNumberFormat="1" applyFont="1" applyBorder="1" applyAlignment="1">
      <alignment horizontal="right"/>
    </xf>
    <xf numFmtId="0" fontId="0" fillId="0" borderId="5" xfId="0" applyFill="1" applyBorder="1"/>
    <xf numFmtId="0" fontId="5" fillId="0" borderId="0" xfId="0" applyFont="1" applyFill="1"/>
    <xf numFmtId="0" fontId="0" fillId="2" borderId="5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23" fillId="0" borderId="0" xfId="0" applyFont="1"/>
    <xf numFmtId="164" fontId="4" fillId="2" borderId="13" xfId="0" applyNumberFormat="1" applyFont="1" applyFill="1" applyBorder="1" applyAlignment="1">
      <alignment horizontal="center"/>
    </xf>
    <xf numFmtId="0" fontId="19" fillId="0" borderId="0" xfId="2" applyAlignment="1" applyProtection="1"/>
    <xf numFmtId="165" fontId="9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4" fontId="17" fillId="0" borderId="42" xfId="1" applyNumberFormat="1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3" fontId="17" fillId="0" borderId="48" xfId="0" applyNumberFormat="1" applyFont="1" applyBorder="1" applyAlignment="1">
      <alignment horizontal="center"/>
    </xf>
    <xf numFmtId="6" fontId="0" fillId="0" borderId="0" xfId="0" applyNumberFormat="1"/>
    <xf numFmtId="0" fontId="17" fillId="0" borderId="0" xfId="0" quotePrefix="1" applyFont="1" applyAlignment="1">
      <alignment horizontal="center"/>
    </xf>
    <xf numFmtId="0" fontId="24" fillId="0" borderId="0" xfId="0" applyFont="1"/>
    <xf numFmtId="0" fontId="13" fillId="0" borderId="0" xfId="0" applyFont="1"/>
    <xf numFmtId="0" fontId="16" fillId="0" borderId="0" xfId="0" applyFont="1"/>
    <xf numFmtId="6" fontId="16" fillId="0" borderId="0" xfId="0" applyNumberFormat="1" applyFont="1"/>
    <xf numFmtId="6" fontId="13" fillId="0" borderId="0" xfId="0" applyNumberFormat="1" applyFont="1"/>
    <xf numFmtId="0" fontId="8" fillId="0" borderId="3" xfId="0" applyFont="1" applyBorder="1"/>
    <xf numFmtId="0" fontId="0" fillId="0" borderId="57" xfId="0" applyBorder="1"/>
    <xf numFmtId="0" fontId="0" fillId="0" borderId="26" xfId="0" applyBorder="1"/>
    <xf numFmtId="0" fontId="0" fillId="0" borderId="19" xfId="0" applyBorder="1"/>
    <xf numFmtId="0" fontId="25" fillId="0" borderId="0" xfId="0" applyFont="1"/>
    <xf numFmtId="6" fontId="0" fillId="0" borderId="0" xfId="0" applyNumberFormat="1" applyAlignment="1">
      <alignment horizontal="right"/>
    </xf>
    <xf numFmtId="0" fontId="25" fillId="0" borderId="0" xfId="0" applyFont="1" applyAlignment="1">
      <alignment horizontal="right"/>
    </xf>
    <xf numFmtId="0" fontId="0" fillId="3" borderId="58" xfId="0" applyFill="1" applyBorder="1"/>
    <xf numFmtId="0" fontId="13" fillId="3" borderId="59" xfId="0" applyFont="1" applyFill="1" applyBorder="1"/>
    <xf numFmtId="0" fontId="16" fillId="3" borderId="59" xfId="0" applyFont="1" applyFill="1" applyBorder="1"/>
    <xf numFmtId="6" fontId="16" fillId="3" borderId="59" xfId="0" applyNumberFormat="1" applyFont="1" applyFill="1" applyBorder="1"/>
    <xf numFmtId="6" fontId="13" fillId="3" borderId="59" xfId="0" applyNumberFormat="1" applyFont="1" applyFill="1" applyBorder="1"/>
    <xf numFmtId="0" fontId="0" fillId="3" borderId="60" xfId="0" applyFill="1" applyBorder="1"/>
    <xf numFmtId="0" fontId="26" fillId="3" borderId="59" xfId="0" applyFont="1" applyFill="1" applyBorder="1" applyAlignment="1">
      <alignment horizontal="right"/>
    </xf>
    <xf numFmtId="0" fontId="8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4" fillId="3" borderId="61" xfId="0" applyFont="1" applyFill="1" applyBorder="1"/>
    <xf numFmtId="0" fontId="4" fillId="3" borderId="62" xfId="0" applyFont="1" applyFill="1" applyBorder="1"/>
    <xf numFmtId="165" fontId="3" fillId="3" borderId="62" xfId="0" applyNumberFormat="1" applyFont="1" applyFill="1" applyBorder="1" applyAlignment="1">
      <alignment horizontal="right"/>
    </xf>
    <xf numFmtId="0" fontId="0" fillId="3" borderId="63" xfId="0" applyFill="1" applyBorder="1"/>
    <xf numFmtId="165" fontId="9" fillId="3" borderId="62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2" fillId="0" borderId="0" xfId="0" applyFont="1" applyAlignment="1">
      <alignment horizontal="right"/>
    </xf>
    <xf numFmtId="16" fontId="4" fillId="0" borderId="0" xfId="0" quotePrefix="1" applyNumberFormat="1" applyFont="1" applyBorder="1"/>
    <xf numFmtId="0" fontId="0" fillId="0" borderId="64" xfId="0" applyBorder="1"/>
    <xf numFmtId="0" fontId="0" fillId="0" borderId="0" xfId="0" applyAlignment="1">
      <alignment horizontal="center"/>
    </xf>
    <xf numFmtId="6" fontId="13" fillId="0" borderId="0" xfId="0" applyNumberFormat="1" applyFont="1" applyBorder="1"/>
    <xf numFmtId="0" fontId="4" fillId="0" borderId="0" xfId="0" quotePrefix="1" applyFont="1" applyBorder="1"/>
    <xf numFmtId="0" fontId="0" fillId="0" borderId="65" xfId="0" applyBorder="1"/>
    <xf numFmtId="0" fontId="2" fillId="0" borderId="64" xfId="0" applyFont="1" applyBorder="1"/>
    <xf numFmtId="0" fontId="13" fillId="3" borderId="59" xfId="0" applyNumberFormat="1" applyFont="1" applyFill="1" applyBorder="1" applyAlignment="1">
      <alignment horizontal="center"/>
    </xf>
    <xf numFmtId="6" fontId="13" fillId="0" borderId="1" xfId="0" applyNumberFormat="1" applyFont="1" applyFill="1" applyBorder="1"/>
    <xf numFmtId="0" fontId="2" fillId="0" borderId="0" xfId="0" applyFont="1"/>
    <xf numFmtId="0" fontId="2" fillId="0" borderId="2" xfId="0" quotePrefix="1" applyFont="1" applyBorder="1" applyAlignment="1">
      <alignment horizontal="left"/>
    </xf>
    <xf numFmtId="165" fontId="0" fillId="0" borderId="0" xfId="0" applyNumberFormat="1"/>
    <xf numFmtId="0" fontId="11" fillId="0" borderId="0" xfId="0" applyFont="1"/>
    <xf numFmtId="0" fontId="14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quotePrefix="1" applyAlignment="1">
      <alignment horizontal="left"/>
    </xf>
    <xf numFmtId="0" fontId="0" fillId="0" borderId="6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65" xfId="0" applyFill="1" applyBorder="1"/>
    <xf numFmtId="6" fontId="28" fillId="0" borderId="0" xfId="0" applyNumberFormat="1" applyFont="1"/>
    <xf numFmtId="0" fontId="8" fillId="0" borderId="0" xfId="0" applyFont="1" applyAlignment="1">
      <alignment horizontal="center"/>
    </xf>
    <xf numFmtId="0" fontId="11" fillId="0" borderId="0" xfId="0" quotePrefix="1" applyFont="1" applyAlignment="1">
      <alignment horizontal="left"/>
    </xf>
    <xf numFmtId="0" fontId="4" fillId="4" borderId="24" xfId="0" applyFont="1" applyFill="1" applyBorder="1"/>
    <xf numFmtId="0" fontId="4" fillId="4" borderId="59" xfId="0" applyFont="1" applyFill="1" applyBorder="1"/>
    <xf numFmtId="0" fontId="9" fillId="4" borderId="59" xfId="0" applyFont="1" applyFill="1" applyBorder="1" applyAlignment="1">
      <alignment horizontal="right"/>
    </xf>
    <xf numFmtId="0" fontId="9" fillId="4" borderId="25" xfId="0" applyFont="1" applyFill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3" fillId="0" borderId="0" xfId="0" quotePrefix="1" applyFont="1" applyAlignment="1">
      <alignment horizontal="left"/>
    </xf>
    <xf numFmtId="164" fontId="25" fillId="0" borderId="0" xfId="0" applyNumberFormat="1" applyFont="1"/>
    <xf numFmtId="0" fontId="0" fillId="0" borderId="59" xfId="0" applyBorder="1" applyAlignment="1">
      <alignment horizontal="center"/>
    </xf>
    <xf numFmtId="6" fontId="13" fillId="0" borderId="25" xfId="0" applyNumberFormat="1" applyFont="1" applyBorder="1"/>
    <xf numFmtId="0" fontId="13" fillId="0" borderId="24" xfId="0" quotePrefix="1" applyFont="1" applyBorder="1" applyAlignment="1">
      <alignment horizontal="left"/>
    </xf>
    <xf numFmtId="0" fontId="29" fillId="0" borderId="0" xfId="0" applyFont="1" applyAlignment="1">
      <alignment horizontal="center"/>
    </xf>
    <xf numFmtId="15" fontId="30" fillId="0" borderId="0" xfId="0" quotePrefix="1" applyNumberFormat="1" applyFont="1" applyAlignment="1">
      <alignment horizontal="center"/>
    </xf>
    <xf numFmtId="0" fontId="26" fillId="3" borderId="59" xfId="0" quotePrefix="1" applyFont="1" applyFill="1" applyBorder="1" applyAlignment="1">
      <alignment horizontal="left"/>
    </xf>
    <xf numFmtId="0" fontId="0" fillId="3" borderId="25" xfId="0" applyFill="1" applyBorder="1"/>
    <xf numFmtId="0" fontId="0" fillId="0" borderId="66" xfId="0" applyBorder="1"/>
    <xf numFmtId="0" fontId="22" fillId="3" borderId="61" xfId="0" quotePrefix="1" applyFont="1" applyFill="1" applyBorder="1" applyAlignment="1">
      <alignment horizontal="left"/>
    </xf>
    <xf numFmtId="165" fontId="17" fillId="0" borderId="0" xfId="0" applyNumberFormat="1" applyFont="1" applyBorder="1" applyAlignment="1">
      <alignment horizontal="right"/>
    </xf>
    <xf numFmtId="0" fontId="28" fillId="0" borderId="0" xfId="0" applyFont="1"/>
    <xf numFmtId="0" fontId="34" fillId="0" borderId="0" xfId="0" applyFont="1"/>
    <xf numFmtId="6" fontId="2" fillId="5" borderId="0" xfId="0" applyNumberFormat="1" applyFont="1" applyFill="1"/>
    <xf numFmtId="0" fontId="35" fillId="0" borderId="3" xfId="0" applyFont="1" applyBorder="1" applyAlignment="1">
      <alignment horizontal="left"/>
    </xf>
    <xf numFmtId="0" fontId="0" fillId="0" borderId="0" xfId="0" applyBorder="1"/>
    <xf numFmtId="0" fontId="1" fillId="0" borderId="65" xfId="0" applyFont="1" applyFill="1" applyBorder="1"/>
    <xf numFmtId="0" fontId="1" fillId="0" borderId="65" xfId="0" applyFont="1" applyBorder="1"/>
    <xf numFmtId="0" fontId="1" fillId="0" borderId="0" xfId="0" applyFont="1"/>
    <xf numFmtId="6" fontId="1" fillId="0" borderId="0" xfId="0" applyNumberFormat="1" applyFont="1"/>
    <xf numFmtId="0" fontId="36" fillId="0" borderId="0" xfId="0" applyFont="1"/>
    <xf numFmtId="0" fontId="2" fillId="0" borderId="0" xfId="0" quotePrefix="1" applyFont="1" applyAlignment="1">
      <alignment horizontal="left"/>
    </xf>
    <xf numFmtId="0" fontId="1" fillId="0" borderId="0" xfId="0" applyFont="1" applyFill="1" applyBorder="1"/>
    <xf numFmtId="6" fontId="0" fillId="0" borderId="0" xfId="0" applyNumberFormat="1" applyAlignment="1">
      <alignment horizontal="center"/>
    </xf>
    <xf numFmtId="6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6" fontId="2" fillId="5" borderId="0" xfId="0" applyNumberFormat="1" applyFont="1" applyFill="1" applyAlignment="1">
      <alignment horizontal="center"/>
    </xf>
    <xf numFmtId="6" fontId="0" fillId="0" borderId="0" xfId="0" quotePrefix="1" applyNumberFormat="1" applyAlignment="1">
      <alignment horizontal="left"/>
    </xf>
    <xf numFmtId="0" fontId="1" fillId="0" borderId="0" xfId="0" applyFont="1" applyAlignment="1">
      <alignment horizontal="right"/>
    </xf>
    <xf numFmtId="0" fontId="38" fillId="0" borderId="0" xfId="0" applyFont="1" applyAlignment="1">
      <alignment horizontal="right"/>
    </xf>
    <xf numFmtId="0" fontId="38" fillId="0" borderId="64" xfId="0" applyFont="1" applyBorder="1"/>
    <xf numFmtId="6" fontId="38" fillId="0" borderId="0" xfId="0" applyNumberFormat="1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left"/>
    </xf>
    <xf numFmtId="0" fontId="35" fillId="0" borderId="0" xfId="0" applyFont="1"/>
    <xf numFmtId="0" fontId="35" fillId="0" borderId="64" xfId="0" applyFont="1" applyBorder="1"/>
    <xf numFmtId="0" fontId="38" fillId="0" borderId="64" xfId="0" applyFont="1" applyBorder="1" applyAlignment="1">
      <alignment horizontal="center"/>
    </xf>
    <xf numFmtId="0" fontId="38" fillId="0" borderId="0" xfId="0" applyFont="1" applyAlignment="1">
      <alignment horizontal="center"/>
    </xf>
    <xf numFmtId="6" fontId="2" fillId="0" borderId="0" xfId="0" applyNumberFormat="1" applyFont="1"/>
    <xf numFmtId="0" fontId="40" fillId="0" borderId="0" xfId="0" applyFont="1"/>
    <xf numFmtId="0" fontId="41" fillId="0" borderId="0" xfId="0" applyFont="1" applyBorder="1"/>
    <xf numFmtId="0" fontId="42" fillId="0" borderId="5" xfId="0" applyFont="1" applyBorder="1"/>
    <xf numFmtId="164" fontId="3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41" fillId="0" borderId="0" xfId="2" applyFont="1" applyAlignment="1" applyProtection="1"/>
    <xf numFmtId="0" fontId="43" fillId="0" borderId="0" xfId="0" applyFont="1"/>
    <xf numFmtId="165" fontId="17" fillId="0" borderId="0" xfId="0" applyNumberFormat="1" applyFont="1" applyBorder="1" applyAlignment="1">
      <alignment horizontal="left"/>
    </xf>
    <xf numFmtId="2" fontId="11" fillId="0" borderId="0" xfId="0" applyNumberFormat="1" applyFont="1"/>
    <xf numFmtId="8" fontId="35" fillId="0" borderId="0" xfId="0" applyNumberFormat="1" applyFont="1"/>
    <xf numFmtId="8" fontId="31" fillId="3" borderId="24" xfId="0" applyNumberFormat="1" applyFont="1" applyFill="1" applyBorder="1"/>
    <xf numFmtId="0" fontId="4" fillId="0" borderId="0" xfId="0" applyFont="1" applyFill="1" applyAlignment="1">
      <alignment horizontal="left"/>
    </xf>
    <xf numFmtId="0" fontId="43" fillId="0" borderId="0" xfId="0" applyFont="1" applyFill="1" applyAlignment="1">
      <alignment horizontal="left"/>
    </xf>
    <xf numFmtId="6" fontId="38" fillId="0" borderId="2" xfId="0" applyNumberFormat="1" applyFont="1" applyBorder="1" applyAlignment="1"/>
    <xf numFmtId="0" fontId="0" fillId="0" borderId="0" xfId="0" applyFill="1" applyBorder="1"/>
    <xf numFmtId="2" fontId="3" fillId="0" borderId="0" xfId="0" applyNumberFormat="1" applyFont="1"/>
    <xf numFmtId="8" fontId="0" fillId="0" borderId="0" xfId="0" applyNumberFormat="1"/>
    <xf numFmtId="6" fontId="38" fillId="0" borderId="0" xfId="0" applyNumberFormat="1" applyFont="1" applyFill="1"/>
    <xf numFmtId="3" fontId="3" fillId="5" borderId="43" xfId="0" applyNumberFormat="1" applyFont="1" applyFill="1" applyBorder="1" applyAlignment="1">
      <alignment horizontal="centerContinuous"/>
    </xf>
    <xf numFmtId="0" fontId="9" fillId="5" borderId="44" xfId="0" applyFont="1" applyFill="1" applyBorder="1" applyAlignment="1">
      <alignment horizontal="centerContinuous"/>
    </xf>
    <xf numFmtId="165" fontId="43" fillId="0" borderId="0" xfId="0" applyNumberFormat="1" applyFont="1" applyBorder="1" applyAlignment="1">
      <alignment horizontal="left"/>
    </xf>
    <xf numFmtId="3" fontId="4" fillId="0" borderId="13" xfId="0" applyNumberFormat="1" applyFont="1" applyFill="1" applyBorder="1" applyAlignment="1">
      <alignment horizontal="center"/>
    </xf>
    <xf numFmtId="0" fontId="47" fillId="0" borderId="0" xfId="2" applyFont="1" applyAlignment="1" applyProtection="1"/>
    <xf numFmtId="0" fontId="48" fillId="0" borderId="0" xfId="2" applyFont="1" applyAlignment="1" applyProtection="1"/>
    <xf numFmtId="0" fontId="49" fillId="0" borderId="2" xfId="0" applyFont="1" applyBorder="1"/>
    <xf numFmtId="0" fontId="50" fillId="0" borderId="67" xfId="0" applyFont="1" applyFill="1" applyBorder="1" applyAlignment="1">
      <alignment horizontal="left"/>
    </xf>
    <xf numFmtId="15" fontId="51" fillId="0" borderId="0" xfId="0" quotePrefix="1" applyNumberFormat="1" applyFont="1" applyAlignment="1">
      <alignment horizontal="center"/>
    </xf>
    <xf numFmtId="0" fontId="35" fillId="0" borderId="0" xfId="0" applyFont="1" applyAlignment="1">
      <alignment horizontal="right"/>
    </xf>
    <xf numFmtId="165" fontId="52" fillId="0" borderId="0" xfId="1" applyNumberFormat="1" applyFont="1" applyFill="1" applyBorder="1"/>
    <xf numFmtId="0" fontId="53" fillId="0" borderId="2" xfId="0" applyFont="1" applyBorder="1"/>
    <xf numFmtId="164" fontId="43" fillId="0" borderId="13" xfId="0" applyNumberFormat="1" applyFont="1" applyBorder="1" applyAlignment="1">
      <alignment horizontal="center"/>
    </xf>
    <xf numFmtId="0" fontId="39" fillId="0" borderId="0" xfId="0" applyFont="1" applyAlignment="1">
      <alignment horizontal="center"/>
    </xf>
    <xf numFmtId="0" fontId="54" fillId="0" borderId="0" xfId="0" applyFont="1"/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</xdr:colOff>
      <xdr:row>8</xdr:row>
      <xdr:rowOff>38100</xdr:rowOff>
    </xdr:from>
    <xdr:to>
      <xdr:col>14</xdr:col>
      <xdr:colOff>304800</xdr:colOff>
      <xdr:row>9</xdr:row>
      <xdr:rowOff>95250</xdr:rowOff>
    </xdr:to>
    <xdr:sp macro="" textlink="">
      <xdr:nvSpPr>
        <xdr:cNvPr id="1054" name="Text 1"/>
        <xdr:cNvSpPr txBox="1">
          <a:spLocks noChangeArrowheads="1"/>
        </xdr:cNvSpPr>
      </xdr:nvSpPr>
      <xdr:spPr bwMode="auto">
        <a:xfrm>
          <a:off x="4581525" y="1247775"/>
          <a:ext cx="1905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16</xdr:col>
      <xdr:colOff>180975</xdr:colOff>
      <xdr:row>8</xdr:row>
      <xdr:rowOff>47625</xdr:rowOff>
    </xdr:from>
    <xdr:to>
      <xdr:col>16</xdr:col>
      <xdr:colOff>371475</xdr:colOff>
      <xdr:row>9</xdr:row>
      <xdr:rowOff>57150</xdr:rowOff>
    </xdr:to>
    <xdr:sp macro="" textlink="">
      <xdr:nvSpPr>
        <xdr:cNvPr id="1055" name="Text 31"/>
        <xdr:cNvSpPr txBox="1">
          <a:spLocks noChangeArrowheads="1"/>
        </xdr:cNvSpPr>
      </xdr:nvSpPr>
      <xdr:spPr bwMode="auto">
        <a:xfrm>
          <a:off x="5600700" y="1257300"/>
          <a:ext cx="19050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=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=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'=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28575</xdr:colOff>
      <xdr:row>35</xdr:row>
      <xdr:rowOff>104775</xdr:rowOff>
    </xdr:from>
    <xdr:to>
      <xdr:col>2</xdr:col>
      <xdr:colOff>123825</xdr:colOff>
      <xdr:row>35</xdr:row>
      <xdr:rowOff>104775</xdr:rowOff>
    </xdr:to>
    <xdr:sp macro="" textlink="">
      <xdr:nvSpPr>
        <xdr:cNvPr id="1246" name="Line 34"/>
        <xdr:cNvSpPr>
          <a:spLocks noChangeShapeType="1"/>
        </xdr:cNvSpPr>
      </xdr:nvSpPr>
      <xdr:spPr bwMode="auto">
        <a:xfrm>
          <a:off x="933450" y="517207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47625</xdr:colOff>
      <xdr:row>2</xdr:row>
      <xdr:rowOff>9525</xdr:rowOff>
    </xdr:from>
    <xdr:to>
      <xdr:col>21</xdr:col>
      <xdr:colOff>276225</xdr:colOff>
      <xdr:row>2</xdr:row>
      <xdr:rowOff>161925</xdr:rowOff>
    </xdr:to>
    <xdr:sp macro="" textlink="">
      <xdr:nvSpPr>
        <xdr:cNvPr id="1059" name="Text 35"/>
        <xdr:cNvSpPr txBox="1">
          <a:spLocks noChangeArrowheads="1"/>
        </xdr:cNvSpPr>
      </xdr:nvSpPr>
      <xdr:spPr bwMode="auto">
        <a:xfrm>
          <a:off x="6848475" y="352425"/>
          <a:ext cx="22860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(1)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323850</xdr:colOff>
      <xdr:row>9</xdr:row>
      <xdr:rowOff>19050</xdr:rowOff>
    </xdr:from>
    <xdr:to>
      <xdr:col>16</xdr:col>
      <xdr:colOff>0</xdr:colOff>
      <xdr:row>9</xdr:row>
      <xdr:rowOff>133350</xdr:rowOff>
    </xdr:to>
    <xdr:sp macro="" textlink="">
      <xdr:nvSpPr>
        <xdr:cNvPr id="1060" name="Text 36"/>
        <xdr:cNvSpPr txBox="1">
          <a:spLocks noChangeArrowheads="1"/>
        </xdr:cNvSpPr>
      </xdr:nvSpPr>
      <xdr:spPr bwMode="auto">
        <a:xfrm>
          <a:off x="5267325" y="1381125"/>
          <a:ext cx="15240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17</xdr:col>
      <xdr:colOff>76200</xdr:colOff>
      <xdr:row>12</xdr:row>
      <xdr:rowOff>38100</xdr:rowOff>
    </xdr:from>
    <xdr:to>
      <xdr:col>18</xdr:col>
      <xdr:colOff>9525</xdr:colOff>
      <xdr:row>12</xdr:row>
      <xdr:rowOff>161925</xdr:rowOff>
    </xdr:to>
    <xdr:sp macro="" textlink="">
      <xdr:nvSpPr>
        <xdr:cNvPr id="1061" name="Text 37"/>
        <xdr:cNvSpPr txBox="1">
          <a:spLocks noChangeArrowheads="1"/>
        </xdr:cNvSpPr>
      </xdr:nvSpPr>
      <xdr:spPr bwMode="auto">
        <a:xfrm>
          <a:off x="6057900" y="1762125"/>
          <a:ext cx="7620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15</xdr:col>
      <xdr:colOff>400050</xdr:colOff>
      <xdr:row>9</xdr:row>
      <xdr:rowOff>123825</xdr:rowOff>
    </xdr:from>
    <xdr:to>
      <xdr:col>17</xdr:col>
      <xdr:colOff>95250</xdr:colOff>
      <xdr:row>12</xdr:row>
      <xdr:rowOff>142875</xdr:rowOff>
    </xdr:to>
    <xdr:sp macro="" textlink="">
      <xdr:nvSpPr>
        <xdr:cNvPr id="1250" name="Line 38"/>
        <xdr:cNvSpPr>
          <a:spLocks noChangeShapeType="1"/>
        </xdr:cNvSpPr>
      </xdr:nvSpPr>
      <xdr:spPr bwMode="auto">
        <a:xfrm>
          <a:off x="5343525" y="1485900"/>
          <a:ext cx="7334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21</xdr:col>
      <xdr:colOff>38100</xdr:colOff>
      <xdr:row>3</xdr:row>
      <xdr:rowOff>19050</xdr:rowOff>
    </xdr:from>
    <xdr:to>
      <xdr:col>22</xdr:col>
      <xdr:colOff>95250</xdr:colOff>
      <xdr:row>3</xdr:row>
      <xdr:rowOff>152400</xdr:rowOff>
    </xdr:to>
    <xdr:sp macro="" textlink="">
      <xdr:nvSpPr>
        <xdr:cNvPr id="1063" name="Text 36"/>
        <xdr:cNvSpPr txBox="1">
          <a:spLocks noChangeArrowheads="1"/>
        </xdr:cNvSpPr>
      </xdr:nvSpPr>
      <xdr:spPr bwMode="auto">
        <a:xfrm>
          <a:off x="6838950" y="542925"/>
          <a:ext cx="314325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**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21</xdr:col>
      <xdr:colOff>28574</xdr:colOff>
      <xdr:row>54</xdr:row>
      <xdr:rowOff>104775</xdr:rowOff>
    </xdr:from>
    <xdr:to>
      <xdr:col>21</xdr:col>
      <xdr:colOff>257174</xdr:colOff>
      <xdr:row>56</xdr:row>
      <xdr:rowOff>0</xdr:rowOff>
    </xdr:to>
    <xdr:sp macro="" textlink="">
      <xdr:nvSpPr>
        <xdr:cNvPr id="1252" name="Line 45"/>
        <xdr:cNvSpPr>
          <a:spLocks noChangeShapeType="1"/>
        </xdr:cNvSpPr>
      </xdr:nvSpPr>
      <xdr:spPr bwMode="auto">
        <a:xfrm flipH="1" flipV="1">
          <a:off x="6829424" y="7772400"/>
          <a:ext cx="22860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21</xdr:col>
      <xdr:colOff>19050</xdr:colOff>
      <xdr:row>52</xdr:row>
      <xdr:rowOff>114300</xdr:rowOff>
    </xdr:from>
    <xdr:to>
      <xdr:col>22</xdr:col>
      <xdr:colOff>47625</xdr:colOff>
      <xdr:row>54</xdr:row>
      <xdr:rowOff>38100</xdr:rowOff>
    </xdr:to>
    <xdr:sp macro="" textlink="">
      <xdr:nvSpPr>
        <xdr:cNvPr id="1254" name="Line 50"/>
        <xdr:cNvSpPr>
          <a:spLocks noChangeShapeType="1"/>
        </xdr:cNvSpPr>
      </xdr:nvSpPr>
      <xdr:spPr bwMode="auto">
        <a:xfrm flipH="1" flipV="1">
          <a:off x="6819900" y="7477125"/>
          <a:ext cx="28575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21</xdr:col>
      <xdr:colOff>85725</xdr:colOff>
      <xdr:row>28</xdr:row>
      <xdr:rowOff>133350</xdr:rowOff>
    </xdr:from>
    <xdr:to>
      <xdr:col>27</xdr:col>
      <xdr:colOff>114300</xdr:colOff>
      <xdr:row>33</xdr:row>
      <xdr:rowOff>85725</xdr:rowOff>
    </xdr:to>
    <xdr:sp macro="" textlink="">
      <xdr:nvSpPr>
        <xdr:cNvPr id="1255" name="Line 51"/>
        <xdr:cNvSpPr>
          <a:spLocks noChangeShapeType="1"/>
        </xdr:cNvSpPr>
      </xdr:nvSpPr>
      <xdr:spPr bwMode="auto">
        <a:xfrm flipH="1">
          <a:off x="6886575" y="4181475"/>
          <a:ext cx="31242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16</xdr:col>
      <xdr:colOff>66675</xdr:colOff>
      <xdr:row>55</xdr:row>
      <xdr:rowOff>28575</xdr:rowOff>
    </xdr:from>
    <xdr:to>
      <xdr:col>16</xdr:col>
      <xdr:colOff>295275</xdr:colOff>
      <xdr:row>56</xdr:row>
      <xdr:rowOff>9525</xdr:rowOff>
    </xdr:to>
    <xdr:sp macro="" textlink="">
      <xdr:nvSpPr>
        <xdr:cNvPr id="13" name="Text 36"/>
        <xdr:cNvSpPr txBox="1">
          <a:spLocks noChangeArrowheads="1"/>
        </xdr:cNvSpPr>
      </xdr:nvSpPr>
      <xdr:spPr bwMode="auto">
        <a:xfrm>
          <a:off x="5486400" y="7858125"/>
          <a:ext cx="228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FF"/>
              </a:solidFill>
              <a:latin typeface="Arial"/>
              <a:cs typeface="Arial"/>
            </a:rPr>
            <a:t>**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jflores@loscoyotescc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sthoeny@ca.rr.com" TargetMode="External"/><Relationship Id="rId1" Type="http://schemas.openxmlformats.org/officeDocument/2006/relationships/hyperlink" Target="mailto:jtomh@earthlink.net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vmallen59@gmail.com" TargetMode="External"/><Relationship Id="rId4" Type="http://schemas.openxmlformats.org/officeDocument/2006/relationships/hyperlink" Target="mailto:svenitsky@roadrunner.com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GridLines="0" zoomScale="90" zoomScaleNormal="90" workbookViewId="0">
      <selection activeCell="B2" sqref="B2"/>
    </sheetView>
  </sheetViews>
  <sheetFormatPr defaultRowHeight="12.75" x14ac:dyDescent="0.2"/>
  <cols>
    <col min="1" max="1" width="2.85546875" customWidth="1"/>
    <col min="2" max="2" width="14.140625" customWidth="1"/>
    <col min="3" max="3" width="13.7109375" customWidth="1"/>
    <col min="4" max="4" width="11.28515625" customWidth="1"/>
    <col min="5" max="5" width="12.140625" bestFit="1" customWidth="1"/>
    <col min="6" max="6" width="2" customWidth="1"/>
    <col min="7" max="7" width="3.85546875" customWidth="1"/>
    <col min="8" max="8" width="2" customWidth="1"/>
    <col min="9" max="9" width="17.85546875" customWidth="1"/>
    <col min="10" max="10" width="11.85546875" customWidth="1"/>
    <col min="11" max="11" width="6.42578125" customWidth="1"/>
    <col min="12" max="12" width="6.28515625" customWidth="1"/>
    <col min="13" max="13" width="2.140625" customWidth="1"/>
    <col min="14" max="14" width="2.85546875" customWidth="1"/>
    <col min="15" max="15" width="9.85546875" customWidth="1"/>
    <col min="16" max="16" width="1.7109375" customWidth="1"/>
    <col min="17" max="17" width="6.28515625" style="200" customWidth="1"/>
    <col min="18" max="18" width="9.28515625" customWidth="1"/>
    <col min="19" max="19" width="10.7109375" customWidth="1"/>
    <col min="20" max="20" width="27.85546875" customWidth="1"/>
    <col min="22" max="23" width="9.140625" style="200"/>
    <col min="25" max="25" width="12.85546875" customWidth="1"/>
  </cols>
  <sheetData>
    <row r="1" spans="1:25" ht="33.75" x14ac:dyDescent="0.5">
      <c r="I1" s="230" t="s">
        <v>158</v>
      </c>
      <c r="J1" s="230"/>
    </row>
    <row r="2" spans="1:25" ht="27.75" x14ac:dyDescent="0.4">
      <c r="I2" s="291">
        <v>43507</v>
      </c>
      <c r="J2" s="231"/>
      <c r="K2" s="238"/>
    </row>
    <row r="3" spans="1:25" x14ac:dyDescent="0.2">
      <c r="Y3" s="244"/>
    </row>
    <row r="4" spans="1:25" ht="13.5" thickBot="1" x14ac:dyDescent="0.25">
      <c r="O4" s="260" t="s">
        <v>93</v>
      </c>
      <c r="Q4" s="94" t="s">
        <v>13</v>
      </c>
      <c r="R4" s="94" t="s">
        <v>94</v>
      </c>
      <c r="S4" s="197" t="s">
        <v>95</v>
      </c>
      <c r="T4" s="207" t="s">
        <v>138</v>
      </c>
      <c r="Y4" s="244"/>
    </row>
    <row r="5" spans="1:25" ht="13.5" thickTop="1" x14ac:dyDescent="0.2">
      <c r="A5" s="175"/>
      <c r="B5" s="174"/>
      <c r="C5" s="174"/>
      <c r="D5" s="174"/>
      <c r="E5" s="174"/>
      <c r="F5" s="65"/>
      <c r="H5" s="175"/>
      <c r="I5" s="174"/>
      <c r="J5" s="174"/>
      <c r="K5" s="174"/>
      <c r="L5" s="174"/>
      <c r="M5" s="65"/>
      <c r="O5" s="200"/>
      <c r="P5" s="200"/>
      <c r="Q5" s="263">
        <v>1</v>
      </c>
      <c r="R5" s="257">
        <v>1500</v>
      </c>
      <c r="S5" s="166">
        <f t="shared" ref="S5:S7" si="0">Q5*R5</f>
        <v>1500</v>
      </c>
      <c r="Y5" s="244"/>
    </row>
    <row r="6" spans="1:25" ht="15.75" x14ac:dyDescent="0.25">
      <c r="A6" s="176"/>
      <c r="B6" s="296" t="s">
        <v>80</v>
      </c>
      <c r="C6" s="296"/>
      <c r="D6" s="296"/>
      <c r="E6" s="296"/>
      <c r="F6" s="66"/>
      <c r="H6" s="176"/>
      <c r="I6" s="258" t="s">
        <v>106</v>
      </c>
      <c r="J6" s="258"/>
      <c r="K6" s="259" t="s">
        <v>107</v>
      </c>
      <c r="L6" s="215"/>
      <c r="M6" s="66"/>
      <c r="O6" s="200"/>
      <c r="P6" s="200"/>
      <c r="Q6" s="263"/>
      <c r="R6" s="257"/>
      <c r="S6" s="166">
        <f t="shared" si="0"/>
        <v>0</v>
      </c>
      <c r="Y6" s="244"/>
    </row>
    <row r="7" spans="1:25" x14ac:dyDescent="0.2">
      <c r="A7" s="176"/>
      <c r="E7" s="241"/>
      <c r="F7" s="66"/>
      <c r="H7" s="176"/>
      <c r="I7" s="256" t="s">
        <v>136</v>
      </c>
      <c r="J7" s="256" t="s">
        <v>137</v>
      </c>
      <c r="K7" s="262">
        <v>1</v>
      </c>
      <c r="L7" s="214"/>
      <c r="M7" s="66"/>
      <c r="O7" s="200"/>
      <c r="P7" s="200"/>
      <c r="Q7" s="263"/>
      <c r="R7" s="257"/>
      <c r="S7" s="166">
        <f t="shared" si="0"/>
        <v>0</v>
      </c>
      <c r="Y7" s="244"/>
    </row>
    <row r="8" spans="1:25" ht="13.5" thickBot="1" x14ac:dyDescent="0.25">
      <c r="A8" s="176"/>
      <c r="B8" s="240" t="s">
        <v>116</v>
      </c>
      <c r="D8" s="198"/>
      <c r="E8" s="201">
        <f>S12</f>
        <v>1500</v>
      </c>
      <c r="F8" s="66"/>
      <c r="H8" s="176"/>
      <c r="I8" s="256"/>
      <c r="J8" s="256"/>
      <c r="K8" s="262"/>
      <c r="L8" s="214"/>
      <c r="M8" s="66"/>
      <c r="O8" s="200"/>
      <c r="P8" s="200"/>
      <c r="Q8" s="263"/>
      <c r="R8" s="257"/>
      <c r="S8" s="166">
        <f t="shared" ref="S8:S10" si="1">Q8*R8</f>
        <v>0</v>
      </c>
      <c r="Y8" s="244"/>
    </row>
    <row r="9" spans="1:25" ht="13.5" thickTop="1" x14ac:dyDescent="0.2">
      <c r="A9" s="176"/>
      <c r="B9" s="246"/>
      <c r="C9" s="113"/>
      <c r="D9" s="166"/>
      <c r="F9" s="66"/>
      <c r="H9" s="176"/>
      <c r="I9" s="256"/>
      <c r="J9" s="256"/>
      <c r="K9" s="262"/>
      <c r="L9" s="214"/>
      <c r="M9" s="66"/>
      <c r="O9" s="200"/>
      <c r="P9" s="200"/>
      <c r="Q9" s="263"/>
      <c r="R9" s="257"/>
      <c r="S9" s="166">
        <f t="shared" si="1"/>
        <v>0</v>
      </c>
      <c r="Y9" s="244"/>
    </row>
    <row r="10" spans="1:25" x14ac:dyDescent="0.2">
      <c r="A10" s="176"/>
      <c r="B10" s="246"/>
      <c r="C10" s="113"/>
      <c r="D10" s="166"/>
      <c r="F10" s="66"/>
      <c r="H10" s="176"/>
      <c r="I10" s="256"/>
      <c r="J10" s="256"/>
      <c r="K10" s="262"/>
      <c r="L10" s="214"/>
      <c r="M10" s="66"/>
      <c r="O10" s="200"/>
      <c r="P10" s="200"/>
      <c r="Q10" s="263"/>
      <c r="R10" s="257"/>
      <c r="S10" s="166">
        <f t="shared" si="1"/>
        <v>0</v>
      </c>
      <c r="Y10" s="244"/>
    </row>
    <row r="11" spans="1:25" ht="13.5" thickBot="1" x14ac:dyDescent="0.25">
      <c r="A11" s="176"/>
      <c r="B11" s="240" t="s">
        <v>117</v>
      </c>
      <c r="D11" s="202"/>
      <c r="E11" s="201">
        <f>S22+E10</f>
        <v>1000</v>
      </c>
      <c r="F11" s="66"/>
      <c r="H11" s="176"/>
      <c r="I11" s="256"/>
      <c r="J11" s="256"/>
      <c r="K11" s="262"/>
      <c r="L11" s="214"/>
      <c r="M11" s="66"/>
      <c r="O11" s="200"/>
      <c r="P11" s="200"/>
      <c r="Q11" s="263"/>
      <c r="R11" s="257"/>
      <c r="S11" s="166"/>
    </row>
    <row r="12" spans="1:25" ht="14.25" thickTop="1" thickBot="1" x14ac:dyDescent="0.25">
      <c r="A12" s="176"/>
      <c r="B12" s="207"/>
      <c r="C12" s="170"/>
      <c r="D12" s="171"/>
      <c r="E12" s="166"/>
      <c r="F12" s="66"/>
      <c r="H12" s="176"/>
      <c r="I12" s="256"/>
      <c r="J12" s="256"/>
      <c r="K12" s="262"/>
      <c r="L12" s="214"/>
      <c r="M12" s="66"/>
      <c r="O12" s="229" t="s">
        <v>156</v>
      </c>
      <c r="P12" s="227"/>
      <c r="Q12" s="227"/>
      <c r="R12" s="227"/>
      <c r="S12" s="228">
        <f>SUM(S5:S11)</f>
        <v>1500</v>
      </c>
    </row>
    <row r="13" spans="1:25" x14ac:dyDescent="0.2">
      <c r="A13" s="176"/>
      <c r="B13" s="169"/>
      <c r="C13" s="113"/>
      <c r="D13" s="166"/>
      <c r="E13" s="201"/>
      <c r="F13" s="66"/>
      <c r="H13" s="176"/>
      <c r="I13" s="256"/>
      <c r="J13" s="256"/>
      <c r="K13" s="262"/>
      <c r="L13" s="214"/>
      <c r="M13" s="66"/>
      <c r="O13" s="200"/>
      <c r="P13" s="200"/>
      <c r="R13" s="166"/>
      <c r="S13" s="166"/>
    </row>
    <row r="14" spans="1:25" x14ac:dyDescent="0.2">
      <c r="A14" s="176"/>
      <c r="B14" s="187" t="s">
        <v>81</v>
      </c>
      <c r="E14" s="166"/>
      <c r="F14" s="66"/>
      <c r="H14" s="176"/>
      <c r="I14" s="256"/>
      <c r="J14" s="256"/>
      <c r="K14" s="262"/>
      <c r="L14" s="214"/>
      <c r="M14" s="66"/>
      <c r="O14" s="200"/>
      <c r="P14" s="200"/>
      <c r="R14" s="166"/>
      <c r="S14" s="166"/>
    </row>
    <row r="15" spans="1:25" ht="13.5" thickBot="1" x14ac:dyDescent="0.25">
      <c r="A15" s="176"/>
      <c r="B15" s="173" t="s">
        <v>119</v>
      </c>
      <c r="C15" s="242"/>
      <c r="D15" s="243"/>
      <c r="E15" s="166"/>
      <c r="F15" s="66"/>
      <c r="H15" s="176"/>
      <c r="I15" s="256"/>
      <c r="J15" s="256"/>
      <c r="K15" s="262"/>
      <c r="L15" s="214"/>
      <c r="M15" s="66"/>
      <c r="O15" s="260" t="s">
        <v>95</v>
      </c>
      <c r="Q15" s="94" t="s">
        <v>13</v>
      </c>
      <c r="R15" s="94" t="s">
        <v>94</v>
      </c>
      <c r="S15" s="197" t="s">
        <v>95</v>
      </c>
    </row>
    <row r="16" spans="1:25" ht="13.5" thickTop="1" x14ac:dyDescent="0.2">
      <c r="A16" s="176"/>
      <c r="C16" s="290" t="s">
        <v>153</v>
      </c>
      <c r="D16" s="290" t="s">
        <v>154</v>
      </c>
      <c r="E16" s="282">
        <v>42</v>
      </c>
      <c r="F16" s="66"/>
      <c r="H16" s="176"/>
      <c r="I16" s="256"/>
      <c r="J16" s="256"/>
      <c r="K16" s="262"/>
      <c r="L16" s="214"/>
      <c r="M16" s="66"/>
      <c r="O16" s="200"/>
      <c r="P16" s="200"/>
      <c r="Q16" s="263">
        <v>10</v>
      </c>
      <c r="R16" s="257">
        <v>100</v>
      </c>
      <c r="S16" s="166">
        <f>Q16*R16</f>
        <v>1000</v>
      </c>
      <c r="T16" s="244"/>
    </row>
    <row r="17" spans="1:21" ht="15" customHeight="1" x14ac:dyDescent="0.2">
      <c r="A17" s="176"/>
      <c r="C17" s="290"/>
      <c r="D17" s="290"/>
      <c r="E17" s="282"/>
      <c r="F17" s="66"/>
      <c r="H17" s="176"/>
      <c r="I17" s="256"/>
      <c r="J17" s="256"/>
      <c r="K17" s="262"/>
      <c r="L17" s="214"/>
      <c r="M17" s="66"/>
      <c r="O17" s="200"/>
      <c r="P17" s="200"/>
      <c r="Q17" s="263"/>
      <c r="R17" s="257"/>
      <c r="S17" s="166">
        <f t="shared" ref="S17:S18" si="2">Q17*R17</f>
        <v>0</v>
      </c>
      <c r="T17" s="244"/>
      <c r="U17" s="244"/>
    </row>
    <row r="18" spans="1:21" x14ac:dyDescent="0.2">
      <c r="A18" s="176"/>
      <c r="C18" s="290"/>
      <c r="D18" s="290"/>
      <c r="E18" s="282"/>
      <c r="F18" s="66"/>
      <c r="H18" s="176"/>
      <c r="I18" s="256"/>
      <c r="J18" s="256"/>
      <c r="K18" s="262"/>
      <c r="L18" s="200"/>
      <c r="M18" s="66"/>
      <c r="O18" s="200"/>
      <c r="P18" s="200"/>
      <c r="Q18" s="263"/>
      <c r="R18" s="257"/>
      <c r="S18" s="166">
        <f t="shared" si="2"/>
        <v>0</v>
      </c>
    </row>
    <row r="19" spans="1:21" x14ac:dyDescent="0.2">
      <c r="A19" s="176"/>
      <c r="C19" s="290"/>
      <c r="D19" s="290"/>
      <c r="E19" s="282"/>
      <c r="F19" s="66"/>
      <c r="H19" s="176"/>
      <c r="I19" s="261" t="s">
        <v>91</v>
      </c>
      <c r="J19" s="261"/>
      <c r="K19" s="204"/>
      <c r="L19" s="261" t="s">
        <v>105</v>
      </c>
      <c r="M19" s="66"/>
      <c r="O19" s="200"/>
      <c r="P19" s="200"/>
      <c r="Q19" s="263"/>
      <c r="R19" s="257"/>
      <c r="S19" s="166"/>
      <c r="T19" s="244"/>
    </row>
    <row r="20" spans="1:21" x14ac:dyDescent="0.2">
      <c r="A20" s="176"/>
      <c r="C20" s="290"/>
      <c r="D20" s="290"/>
      <c r="E20" s="282"/>
      <c r="F20" s="66"/>
      <c r="H20" s="176"/>
      <c r="I20" s="256" t="s">
        <v>140</v>
      </c>
      <c r="J20" s="256"/>
      <c r="K20" s="262">
        <v>1</v>
      </c>
      <c r="L20" s="262">
        <v>5</v>
      </c>
      <c r="M20" s="66"/>
      <c r="O20" s="200"/>
      <c r="P20" s="200"/>
      <c r="Q20" s="263"/>
      <c r="R20" s="257"/>
      <c r="S20" s="166"/>
      <c r="T20" s="244"/>
    </row>
    <row r="21" spans="1:21" ht="14.25" customHeight="1" thickBot="1" x14ac:dyDescent="0.25">
      <c r="A21" s="176"/>
      <c r="C21" s="290"/>
      <c r="D21" s="290"/>
      <c r="E21" s="282"/>
      <c r="F21" s="66"/>
      <c r="H21" s="176"/>
      <c r="I21" s="256"/>
      <c r="J21" s="256"/>
      <c r="K21" s="262"/>
      <c r="L21" s="262"/>
      <c r="M21" s="66"/>
      <c r="O21" s="210"/>
      <c r="Q21" s="263"/>
      <c r="R21" s="257"/>
      <c r="S21" s="166"/>
      <c r="T21" s="244"/>
    </row>
    <row r="22" spans="1:21" ht="13.5" thickBot="1" x14ac:dyDescent="0.25">
      <c r="A22" s="176"/>
      <c r="C22" s="290"/>
      <c r="D22" s="290"/>
      <c r="E22" s="282"/>
      <c r="F22" s="66"/>
      <c r="H22" s="176"/>
      <c r="I22" s="256"/>
      <c r="J22" s="256"/>
      <c r="K22" s="262"/>
      <c r="L22" s="262"/>
      <c r="M22" s="66"/>
      <c r="O22" s="229" t="s">
        <v>155</v>
      </c>
      <c r="P22" s="227"/>
      <c r="Q22" s="227"/>
      <c r="R22" s="227"/>
      <c r="S22" s="228">
        <f>SUM(S16:S21)</f>
        <v>1000</v>
      </c>
      <c r="T22" s="244"/>
    </row>
    <row r="23" spans="1:21" x14ac:dyDescent="0.2">
      <c r="A23" s="176"/>
      <c r="C23" s="290"/>
      <c r="D23" s="290"/>
      <c r="E23" s="282"/>
      <c r="F23" s="66"/>
      <c r="H23" s="176"/>
      <c r="I23" s="256"/>
      <c r="J23" s="256"/>
      <c r="K23" s="262"/>
      <c r="L23" s="262"/>
      <c r="M23" s="66"/>
      <c r="T23" s="244"/>
    </row>
    <row r="24" spans="1:21" ht="13.5" thickBot="1" x14ac:dyDescent="0.25">
      <c r="A24" s="176"/>
      <c r="C24" s="290"/>
      <c r="D24" s="290"/>
      <c r="E24" s="282"/>
      <c r="F24" s="66"/>
      <c r="H24" s="176"/>
      <c r="I24" s="199"/>
      <c r="J24" s="199"/>
      <c r="K24" s="214"/>
      <c r="L24" s="214"/>
      <c r="M24" s="66"/>
      <c r="T24" s="244"/>
    </row>
    <row r="25" spans="1:21" ht="13.5" thickBot="1" x14ac:dyDescent="0.25">
      <c r="A25" s="176"/>
      <c r="C25" s="290"/>
      <c r="D25" s="290"/>
      <c r="E25" s="282"/>
      <c r="F25" s="66"/>
      <c r="H25" s="180"/>
      <c r="I25" s="181" t="s">
        <v>96</v>
      </c>
      <c r="J25" s="181"/>
      <c r="K25" s="205">
        <f>SUM(K7:K24)</f>
        <v>2</v>
      </c>
      <c r="L25" s="205"/>
      <c r="M25" s="185"/>
    </row>
    <row r="26" spans="1:21" ht="13.5" thickBot="1" x14ac:dyDescent="0.25">
      <c r="A26" s="176"/>
      <c r="C26" s="290"/>
      <c r="D26" s="290"/>
      <c r="E26" s="282"/>
      <c r="F26" s="66"/>
      <c r="O26" s="173" t="s">
        <v>120</v>
      </c>
      <c r="P26" s="173"/>
      <c r="Q26" s="173"/>
    </row>
    <row r="27" spans="1:21" ht="13.5" thickTop="1" x14ac:dyDescent="0.2">
      <c r="A27" s="176"/>
      <c r="C27" s="290"/>
      <c r="D27" s="290"/>
      <c r="E27" s="282"/>
      <c r="F27" s="66"/>
      <c r="O27" s="244" t="s">
        <v>121</v>
      </c>
      <c r="P27" s="200"/>
      <c r="S27" s="249">
        <f>S12</f>
        <v>1500</v>
      </c>
    </row>
    <row r="28" spans="1:21" ht="14.25" customHeight="1" x14ac:dyDescent="0.2">
      <c r="A28" s="176"/>
      <c r="C28" s="290"/>
      <c r="D28" s="290"/>
      <c r="E28" s="282"/>
      <c r="F28" s="66"/>
      <c r="O28" s="248" t="s">
        <v>123</v>
      </c>
      <c r="P28" s="200"/>
      <c r="S28" s="249">
        <f>S22</f>
        <v>1000</v>
      </c>
    </row>
    <row r="29" spans="1:21" x14ac:dyDescent="0.2">
      <c r="A29" s="176"/>
      <c r="C29" s="290"/>
      <c r="D29" s="290"/>
      <c r="E29" s="282"/>
      <c r="F29" s="66"/>
      <c r="O29" s="248" t="s">
        <v>122</v>
      </c>
      <c r="P29" s="200"/>
      <c r="S29" s="249">
        <f>E31</f>
        <v>42</v>
      </c>
    </row>
    <row r="30" spans="1:21" x14ac:dyDescent="0.2">
      <c r="A30" s="176"/>
      <c r="C30" s="216"/>
      <c r="D30" s="203"/>
      <c r="E30" s="166"/>
      <c r="F30" s="66"/>
      <c r="O30" s="251" t="s">
        <v>28</v>
      </c>
      <c r="P30" s="200"/>
      <c r="S30" s="252">
        <f>SUM(S27:S29)</f>
        <v>2542</v>
      </c>
    </row>
    <row r="31" spans="1:21" x14ac:dyDescent="0.2">
      <c r="A31" s="176"/>
      <c r="B31" s="247" t="s">
        <v>115</v>
      </c>
      <c r="C31" s="169"/>
      <c r="D31" s="172"/>
      <c r="E31" s="206">
        <f>SUM(E15:E30)</f>
        <v>42</v>
      </c>
      <c r="F31" s="66"/>
      <c r="O31" s="210"/>
    </row>
    <row r="32" spans="1:21" x14ac:dyDescent="0.2">
      <c r="A32" s="176"/>
      <c r="C32" s="279"/>
      <c r="D32" s="241"/>
      <c r="E32" s="166"/>
      <c r="F32" s="66"/>
    </row>
    <row r="33" spans="1:19" ht="13.5" thickBot="1" x14ac:dyDescent="0.25">
      <c r="A33" s="176"/>
      <c r="F33" s="66"/>
      <c r="R33" s="254" t="s">
        <v>126</v>
      </c>
      <c r="S33" s="252">
        <f>E38-E34</f>
        <v>0</v>
      </c>
    </row>
    <row r="34" spans="1:19" ht="13.5" customHeight="1" thickBot="1" x14ac:dyDescent="0.25">
      <c r="A34" s="180"/>
      <c r="B34" s="181" t="s">
        <v>82</v>
      </c>
      <c r="C34" s="182"/>
      <c r="D34" s="183"/>
      <c r="E34" s="184">
        <f>SUM(E8,E11,E31)</f>
        <v>2542</v>
      </c>
      <c r="F34" s="185"/>
      <c r="S34" s="200"/>
    </row>
    <row r="35" spans="1:19" ht="17.25" customHeight="1" x14ac:dyDescent="0.2">
      <c r="A35" s="176"/>
      <c r="B35" s="169"/>
      <c r="C35" s="170"/>
      <c r="D35" s="171"/>
      <c r="E35" s="172"/>
      <c r="F35" s="66"/>
      <c r="I35" s="166"/>
      <c r="S35" s="166"/>
    </row>
    <row r="36" spans="1:19" x14ac:dyDescent="0.2">
      <c r="A36" s="176"/>
      <c r="C36" s="179" t="s">
        <v>92</v>
      </c>
      <c r="D36" s="255">
        <v>41</v>
      </c>
      <c r="F36" s="66"/>
    </row>
    <row r="37" spans="1:19" x14ac:dyDescent="0.2">
      <c r="A37" s="176"/>
      <c r="C37" s="178" t="s">
        <v>78</v>
      </c>
      <c r="D37" s="278">
        <v>62</v>
      </c>
      <c r="F37" s="66"/>
      <c r="I37" s="166"/>
      <c r="J37" s="166"/>
    </row>
    <row r="38" spans="1:19" ht="15" customHeight="1" x14ac:dyDescent="0.2">
      <c r="A38" s="176"/>
      <c r="B38" s="207" t="s">
        <v>79</v>
      </c>
      <c r="C38" s="170"/>
      <c r="D38" s="264">
        <f>D36*D37</f>
        <v>2542</v>
      </c>
      <c r="E38" s="239">
        <f>SUM(D36*D37)</f>
        <v>2542</v>
      </c>
      <c r="F38" s="66"/>
      <c r="G38" s="237"/>
      <c r="P38" s="200"/>
      <c r="S38" s="249"/>
    </row>
    <row r="39" spans="1:19" x14ac:dyDescent="0.2">
      <c r="A39" s="176"/>
      <c r="B39" s="207"/>
      <c r="C39" s="170"/>
      <c r="D39" s="264"/>
      <c r="E39" s="274"/>
      <c r="F39" s="66"/>
      <c r="I39" s="166"/>
      <c r="O39" s="200"/>
      <c r="P39" s="200"/>
      <c r="S39" s="249"/>
    </row>
    <row r="40" spans="1:19" ht="16.5" customHeight="1" thickBot="1" x14ac:dyDescent="0.25">
      <c r="A40" s="176"/>
      <c r="B40" s="219"/>
      <c r="C40" s="170"/>
      <c r="D40" s="166"/>
      <c r="E40" s="217"/>
      <c r="F40" s="66"/>
      <c r="I40" s="281"/>
      <c r="O40" s="200"/>
      <c r="P40" s="200"/>
      <c r="S40" s="250"/>
    </row>
    <row r="41" spans="1:19" ht="16.5" thickBot="1" x14ac:dyDescent="0.3">
      <c r="A41" s="180"/>
      <c r="B41" s="232" t="s">
        <v>113</v>
      </c>
      <c r="C41" s="182"/>
      <c r="D41" s="186"/>
      <c r="E41" s="275">
        <f>E38-E39</f>
        <v>2542</v>
      </c>
      <c r="F41" s="233"/>
      <c r="O41" s="200"/>
      <c r="P41" s="200"/>
    </row>
    <row r="42" spans="1:19" ht="14.25" customHeight="1" x14ac:dyDescent="0.2">
      <c r="A42" s="234"/>
      <c r="B42" s="169"/>
      <c r="C42" s="170"/>
      <c r="D42" s="166"/>
      <c r="E42" s="166"/>
      <c r="F42" s="166"/>
      <c r="O42" s="200"/>
      <c r="P42" s="200"/>
    </row>
    <row r="43" spans="1:19" ht="14.25" customHeight="1" x14ac:dyDescent="0.2">
      <c r="I43" s="281"/>
      <c r="J43" s="281"/>
      <c r="O43" s="200"/>
      <c r="P43" s="200"/>
    </row>
    <row r="44" spans="1:19" ht="14.25" customHeight="1" x14ac:dyDescent="0.2">
      <c r="O44" s="200"/>
      <c r="P44" s="200"/>
    </row>
    <row r="45" spans="1:19" ht="14.25" customHeight="1" x14ac:dyDescent="0.2">
      <c r="I45" s="166"/>
      <c r="J45" s="166"/>
      <c r="O45" s="200"/>
      <c r="P45" s="200"/>
    </row>
    <row r="46" spans="1:19" ht="15" customHeight="1" x14ac:dyDescent="0.2">
      <c r="G46" s="166"/>
      <c r="O46" s="200"/>
      <c r="P46" s="200"/>
    </row>
    <row r="47" spans="1:19" ht="15" customHeight="1" x14ac:dyDescent="0.2">
      <c r="O47" s="200"/>
      <c r="P47" s="200"/>
    </row>
    <row r="48" spans="1:19" ht="21.75" customHeight="1" x14ac:dyDescent="0.2">
      <c r="G48" s="244"/>
      <c r="I48" s="253"/>
      <c r="J48" s="253"/>
      <c r="O48" s="200"/>
      <c r="P48" s="200"/>
    </row>
    <row r="49" spans="5:16" x14ac:dyDescent="0.2">
      <c r="G49" s="245"/>
      <c r="I49" s="253"/>
      <c r="J49" s="253"/>
      <c r="O49" s="200"/>
      <c r="P49" s="200"/>
    </row>
    <row r="50" spans="5:16" x14ac:dyDescent="0.2">
      <c r="G50" s="244"/>
      <c r="I50" s="253"/>
      <c r="J50" s="253"/>
      <c r="O50" s="200"/>
      <c r="P50" s="200"/>
    </row>
    <row r="51" spans="5:16" x14ac:dyDescent="0.2">
      <c r="E51" s="207"/>
      <c r="I51" s="166"/>
      <c r="J51" s="166"/>
      <c r="O51" s="200"/>
      <c r="P51" s="200"/>
    </row>
    <row r="52" spans="5:16" x14ac:dyDescent="0.2">
      <c r="O52" s="200"/>
      <c r="P52" s="200"/>
    </row>
    <row r="53" spans="5:16" x14ac:dyDescent="0.2">
      <c r="G53" s="244"/>
    </row>
    <row r="54" spans="5:16" x14ac:dyDescent="0.2">
      <c r="G54" s="244"/>
      <c r="I54" s="166"/>
      <c r="J54" s="166"/>
    </row>
  </sheetData>
  <mergeCells count="1">
    <mergeCell ref="B6:E6"/>
  </mergeCells>
  <phoneticPr fontId="27" type="noConversion"/>
  <pageMargins left="0.5" right="0.23" top="0.7" bottom="0.42" header="0.5" footer="0.18"/>
  <pageSetup scale="75" orientation="landscape" verticalDpi="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60"/>
  <sheetViews>
    <sheetView showGridLines="0" tabSelected="1" zoomScaleNormal="100" workbookViewId="0">
      <selection activeCell="C1" sqref="C1"/>
    </sheetView>
  </sheetViews>
  <sheetFormatPr defaultRowHeight="12.75" x14ac:dyDescent="0.2"/>
  <cols>
    <col min="1" max="1" width="2" customWidth="1"/>
    <col min="2" max="2" width="11.5703125" style="2" customWidth="1"/>
    <col min="3" max="3" width="2.140625" style="2" customWidth="1"/>
    <col min="4" max="4" width="6.7109375" style="2" customWidth="1"/>
    <col min="5" max="5" width="2" style="2" customWidth="1"/>
    <col min="6" max="6" width="4.42578125" style="2" customWidth="1"/>
    <col min="7" max="7" width="2.85546875" style="2" customWidth="1"/>
    <col min="8" max="8" width="2.5703125" style="2" customWidth="1"/>
    <col min="9" max="9" width="6.140625" style="2" customWidth="1"/>
    <col min="10" max="10" width="8.85546875" style="2" customWidth="1"/>
    <col min="11" max="11" width="0.5703125" style="2" hidden="1" customWidth="1"/>
    <col min="12" max="12" width="8.85546875" style="2" customWidth="1"/>
    <col min="13" max="13" width="8.140625" style="2" customWidth="1"/>
    <col min="14" max="14" width="0.7109375" style="2" customWidth="1"/>
    <col min="15" max="16" width="7.140625" style="2" customWidth="1"/>
    <col min="17" max="17" width="8.42578125" style="2" customWidth="1"/>
    <col min="18" max="18" width="2.140625" style="2" customWidth="1"/>
    <col min="19" max="19" width="8" style="2" customWidth="1"/>
    <col min="20" max="20" width="1.42578125" style="2" customWidth="1"/>
    <col min="21" max="21" width="0.7109375" customWidth="1"/>
    <col min="22" max="22" width="4.7109375" customWidth="1"/>
    <col min="23" max="23" width="7.42578125" customWidth="1"/>
    <col min="24" max="24" width="9" customWidth="1"/>
    <col min="25" max="25" width="6.85546875" customWidth="1"/>
    <col min="26" max="26" width="8.42578125" customWidth="1"/>
  </cols>
  <sheetData>
    <row r="1" spans="1:28" ht="15.75" customHeight="1" x14ac:dyDescent="0.25">
      <c r="A1" s="41" t="s">
        <v>0</v>
      </c>
      <c r="B1" s="6"/>
      <c r="C1" s="139" t="s">
        <v>146</v>
      </c>
      <c r="D1" s="7"/>
      <c r="E1" s="7"/>
      <c r="F1" s="7"/>
      <c r="G1" s="7"/>
      <c r="H1" s="7"/>
      <c r="I1" s="7"/>
      <c r="J1" s="18"/>
      <c r="K1" s="10"/>
      <c r="L1" s="42" t="s">
        <v>1</v>
      </c>
      <c r="M1" s="141">
        <v>43507</v>
      </c>
      <c r="N1" s="6"/>
      <c r="O1" s="7"/>
      <c r="P1" s="7"/>
      <c r="Q1" s="7"/>
      <c r="R1" s="7"/>
      <c r="S1" s="7"/>
      <c r="T1" s="7"/>
      <c r="U1" s="23"/>
      <c r="V1" s="113"/>
      <c r="W1" s="114"/>
      <c r="X1" s="113"/>
      <c r="Z1" s="292" t="s">
        <v>143</v>
      </c>
      <c r="AA1" s="293">
        <v>62</v>
      </c>
    </row>
    <row r="2" spans="1:28" ht="11.25" customHeight="1" x14ac:dyDescent="0.2">
      <c r="A2" s="28"/>
      <c r="B2" s="8"/>
      <c r="C2" s="208" t="s">
        <v>97</v>
      </c>
      <c r="D2" s="8"/>
      <c r="E2" s="294" t="s">
        <v>148</v>
      </c>
      <c r="F2" s="8"/>
      <c r="G2" s="8"/>
      <c r="H2" s="8"/>
      <c r="I2" s="8"/>
      <c r="J2" s="16"/>
      <c r="K2" s="15"/>
      <c r="L2" s="294" t="s">
        <v>149</v>
      </c>
      <c r="M2" s="8"/>
      <c r="N2" s="8"/>
      <c r="O2" s="8"/>
      <c r="P2" s="289"/>
      <c r="Q2" s="8"/>
      <c r="R2" s="8"/>
      <c r="S2" s="8"/>
      <c r="T2" s="8"/>
      <c r="U2" s="24"/>
      <c r="V2" s="79"/>
      <c r="W2" s="210"/>
      <c r="Z2" s="197" t="s">
        <v>145</v>
      </c>
      <c r="AA2" s="293">
        <v>-7</v>
      </c>
      <c r="AB2" s="297" t="s">
        <v>160</v>
      </c>
    </row>
    <row r="3" spans="1:28" ht="14.25" customHeight="1" x14ac:dyDescent="0.2">
      <c r="A3" s="43" t="s">
        <v>2</v>
      </c>
      <c r="D3" s="140" t="s">
        <v>141</v>
      </c>
      <c r="J3" s="14"/>
      <c r="K3" s="11"/>
      <c r="L3" s="1" t="s">
        <v>3</v>
      </c>
      <c r="O3" s="140" t="s">
        <v>74</v>
      </c>
      <c r="U3" s="25"/>
      <c r="V3" s="112"/>
      <c r="W3" s="225"/>
      <c r="X3" s="113"/>
      <c r="Z3" s="292" t="s">
        <v>144</v>
      </c>
      <c r="AA3" s="293">
        <f>SUM(AA1:AA2)</f>
        <v>55</v>
      </c>
    </row>
    <row r="4" spans="1:28" x14ac:dyDescent="0.2">
      <c r="A4" s="29"/>
      <c r="D4" s="140" t="s">
        <v>142</v>
      </c>
      <c r="J4" s="14"/>
      <c r="K4" s="11"/>
      <c r="L4" s="158" t="s">
        <v>72</v>
      </c>
      <c r="O4" s="142"/>
      <c r="U4" s="25"/>
      <c r="V4" s="113"/>
      <c r="W4" s="114"/>
      <c r="X4" s="113"/>
      <c r="Y4" s="113"/>
    </row>
    <row r="5" spans="1:28" x14ac:dyDescent="0.2">
      <c r="A5" s="43" t="s">
        <v>4</v>
      </c>
      <c r="D5" s="140" t="s">
        <v>147</v>
      </c>
      <c r="J5" s="14"/>
      <c r="K5" s="11"/>
      <c r="L5" s="1" t="s">
        <v>118</v>
      </c>
      <c r="O5" s="143" t="s">
        <v>150</v>
      </c>
      <c r="U5" s="25"/>
      <c r="V5" s="113"/>
      <c r="W5" s="114"/>
      <c r="X5" s="113"/>
      <c r="Y5" s="113"/>
    </row>
    <row r="6" spans="1:28" ht="3.75" customHeight="1" thickBot="1" x14ac:dyDescent="0.25">
      <c r="A6" s="30"/>
      <c r="B6" s="9"/>
      <c r="C6" s="9"/>
      <c r="D6" s="9"/>
      <c r="E6" s="9"/>
      <c r="F6" s="9"/>
      <c r="G6" s="9"/>
      <c r="H6" s="9"/>
      <c r="I6" s="9"/>
      <c r="J6" s="150"/>
      <c r="K6" s="27"/>
      <c r="L6" s="9"/>
      <c r="M6" s="9"/>
      <c r="N6" s="9"/>
      <c r="O6" s="9"/>
      <c r="P6" s="9"/>
      <c r="Q6" s="9"/>
      <c r="R6" s="9"/>
      <c r="S6" s="9"/>
      <c r="T6" s="9"/>
      <c r="U6" s="26"/>
    </row>
    <row r="7" spans="1:28" ht="12" customHeight="1" thickTop="1" x14ac:dyDescent="0.2">
      <c r="A7" s="29"/>
      <c r="I7" s="20"/>
      <c r="P7" s="100" t="s">
        <v>5</v>
      </c>
      <c r="Q7" s="20"/>
      <c r="U7" s="25"/>
    </row>
    <row r="8" spans="1:28" ht="12.75" customHeight="1" thickBot="1" x14ac:dyDescent="0.25">
      <c r="A8" s="33" t="s">
        <v>6</v>
      </c>
      <c r="B8" s="1"/>
      <c r="F8" s="137">
        <v>62</v>
      </c>
      <c r="H8" s="3"/>
      <c r="I8" s="14"/>
      <c r="J8" s="1" t="s">
        <v>7</v>
      </c>
      <c r="M8" s="104" t="s">
        <v>8</v>
      </c>
      <c r="P8" s="105" t="s">
        <v>9</v>
      </c>
      <c r="Q8" s="14"/>
      <c r="U8" s="25"/>
    </row>
    <row r="9" spans="1:28" ht="12" customHeight="1" x14ac:dyDescent="0.2">
      <c r="A9" s="98"/>
      <c r="B9" s="99"/>
      <c r="C9" s="100"/>
      <c r="D9" s="100"/>
      <c r="E9" s="100"/>
      <c r="F9" s="101"/>
      <c r="G9" s="102"/>
      <c r="H9" s="100"/>
      <c r="I9" s="103"/>
      <c r="J9" s="74" t="s">
        <v>10</v>
      </c>
      <c r="M9" s="165">
        <v>42</v>
      </c>
      <c r="N9" s="3"/>
      <c r="P9" s="165">
        <f>(F8-7)</f>
        <v>55</v>
      </c>
      <c r="Q9" s="21"/>
      <c r="R9" s="4"/>
      <c r="S9" s="76">
        <f>SUM(M9*P9)</f>
        <v>2310</v>
      </c>
      <c r="T9" s="56"/>
      <c r="U9" s="25"/>
    </row>
    <row r="10" spans="1:28" ht="11.25" customHeight="1" x14ac:dyDescent="0.2">
      <c r="A10" s="29"/>
      <c r="B10" s="2" t="s">
        <v>11</v>
      </c>
      <c r="D10" s="5" t="s">
        <v>12</v>
      </c>
      <c r="E10" s="95"/>
      <c r="F10" s="5" t="s">
        <v>13</v>
      </c>
      <c r="G10" s="95" t="s">
        <v>14</v>
      </c>
      <c r="I10" s="14"/>
      <c r="J10" s="74" t="s">
        <v>15</v>
      </c>
      <c r="M10" s="164">
        <v>0</v>
      </c>
      <c r="N10" s="3"/>
      <c r="O10" s="5"/>
      <c r="P10" s="163">
        <v>0</v>
      </c>
      <c r="Q10" s="14"/>
      <c r="S10" s="77">
        <f>SUM(M10*P10)</f>
        <v>0</v>
      </c>
      <c r="T10" s="68"/>
      <c r="U10" s="25"/>
    </row>
    <row r="11" spans="1:28" ht="13.5" thickBot="1" x14ac:dyDescent="0.25">
      <c r="A11" s="29"/>
      <c r="H11" s="3"/>
      <c r="I11" s="14"/>
      <c r="O11" s="1" t="s">
        <v>73</v>
      </c>
      <c r="P11" s="1"/>
      <c r="Q11" s="14"/>
      <c r="R11" s="12" t="s">
        <v>16</v>
      </c>
      <c r="S11" s="78">
        <f>SUM(S9:S10)</f>
        <v>2310</v>
      </c>
      <c r="T11" s="57"/>
      <c r="U11" s="25"/>
      <c r="W11" s="73"/>
      <c r="X11" s="73"/>
      <c r="Y11" s="73"/>
    </row>
    <row r="12" spans="1:28" ht="3.75" customHeight="1" x14ac:dyDescent="0.2">
      <c r="A12" s="28"/>
      <c r="B12" s="8"/>
      <c r="C12" s="8"/>
      <c r="D12" s="8"/>
      <c r="E12" s="8"/>
      <c r="F12" s="8"/>
      <c r="G12" s="8"/>
      <c r="H12" s="8"/>
      <c r="I12" s="16"/>
      <c r="J12" s="8"/>
      <c r="K12" s="8"/>
      <c r="L12" s="8"/>
      <c r="M12" s="8"/>
      <c r="N12" s="8"/>
      <c r="O12" s="8"/>
      <c r="P12" s="8"/>
      <c r="Q12" s="16"/>
      <c r="R12" s="3"/>
      <c r="S12" s="53"/>
      <c r="T12" s="53"/>
      <c r="U12" s="25"/>
    </row>
    <row r="13" spans="1:28" ht="15" customHeight="1" x14ac:dyDescent="0.2">
      <c r="A13" s="33" t="s">
        <v>17</v>
      </c>
      <c r="B13" s="1"/>
      <c r="J13" s="18"/>
      <c r="K13" s="10"/>
      <c r="L13" s="1" t="s">
        <v>70</v>
      </c>
      <c r="Q13" s="18"/>
      <c r="S13" s="73" t="s">
        <v>18</v>
      </c>
      <c r="T13" s="53"/>
      <c r="U13" s="25"/>
    </row>
    <row r="14" spans="1:28" x14ac:dyDescent="0.2">
      <c r="A14" s="29"/>
      <c r="B14" s="34" t="s">
        <v>124</v>
      </c>
      <c r="J14" s="14"/>
      <c r="K14" s="11"/>
      <c r="M14" s="5" t="s">
        <v>19</v>
      </c>
      <c r="P14" s="5" t="s">
        <v>20</v>
      </c>
      <c r="Q14" s="14"/>
      <c r="S14" s="73" t="s">
        <v>21</v>
      </c>
      <c r="T14" s="53"/>
      <c r="U14" s="25"/>
    </row>
    <row r="15" spans="1:28" x14ac:dyDescent="0.2">
      <c r="A15" s="29"/>
      <c r="B15" s="2" t="s">
        <v>22</v>
      </c>
      <c r="D15" s="268">
        <v>0</v>
      </c>
      <c r="E15" s="13" t="s">
        <v>14</v>
      </c>
      <c r="F15" s="283">
        <f>$M$9-1</f>
        <v>41</v>
      </c>
      <c r="G15" s="284"/>
      <c r="H15" s="12" t="s">
        <v>16</v>
      </c>
      <c r="I15" s="44">
        <f>SUM(D15*F15)</f>
        <v>0</v>
      </c>
      <c r="J15" s="14"/>
      <c r="K15" s="11"/>
      <c r="L15" s="2" t="s">
        <v>23</v>
      </c>
      <c r="M15" s="95"/>
      <c r="N15" s="3"/>
      <c r="P15" s="138">
        <v>500</v>
      </c>
      <c r="Q15" s="14"/>
      <c r="S15" s="53"/>
      <c r="T15" s="53"/>
      <c r="U15" s="25"/>
    </row>
    <row r="16" spans="1:28" x14ac:dyDescent="0.2">
      <c r="A16" s="29"/>
      <c r="B16" s="74" t="s">
        <v>24</v>
      </c>
      <c r="E16" s="5"/>
      <c r="F16" s="5"/>
      <c r="H16" s="5"/>
      <c r="J16" s="14"/>
      <c r="K16" s="11"/>
      <c r="P16" s="53"/>
      <c r="Q16" s="14"/>
      <c r="S16" s="53"/>
      <c r="T16" s="53"/>
      <c r="U16" s="25"/>
    </row>
    <row r="17" spans="1:28" x14ac:dyDescent="0.2">
      <c r="A17" s="29"/>
      <c r="B17" s="2" t="s">
        <v>25</v>
      </c>
      <c r="D17" s="295">
        <v>2</v>
      </c>
      <c r="E17" s="5" t="s">
        <v>14</v>
      </c>
      <c r="F17" s="283">
        <f>$M$9-1</f>
        <v>41</v>
      </c>
      <c r="G17" s="284"/>
      <c r="H17" s="12" t="s">
        <v>16</v>
      </c>
      <c r="I17" s="44">
        <f>SUM(D17*F17)</f>
        <v>82</v>
      </c>
      <c r="J17" s="14"/>
      <c r="K17" s="11"/>
      <c r="L17" s="2" t="s">
        <v>26</v>
      </c>
      <c r="M17" s="95"/>
      <c r="N17" s="3"/>
      <c r="P17" s="138">
        <f>S11</f>
        <v>2310</v>
      </c>
      <c r="Q17" s="14"/>
      <c r="S17" s="53"/>
      <c r="T17" s="53"/>
      <c r="U17" s="25"/>
    </row>
    <row r="18" spans="1:28" ht="4.5" customHeight="1" x14ac:dyDescent="0.2">
      <c r="A18" s="29"/>
      <c r="E18" s="5"/>
      <c r="F18" s="5"/>
      <c r="H18" s="12"/>
      <c r="J18" s="14"/>
      <c r="K18" s="11"/>
      <c r="P18" s="53"/>
      <c r="Q18" s="14"/>
      <c r="S18" s="53"/>
      <c r="T18" s="53"/>
      <c r="U18" s="25"/>
    </row>
    <row r="19" spans="1:28" x14ac:dyDescent="0.2">
      <c r="A19" s="29"/>
      <c r="B19" s="2" t="s">
        <v>27</v>
      </c>
      <c r="D19" s="44">
        <v>5</v>
      </c>
      <c r="E19" s="5" t="s">
        <v>14</v>
      </c>
      <c r="F19" s="283">
        <f>$M$9-1</f>
        <v>41</v>
      </c>
      <c r="G19" s="284"/>
      <c r="H19" s="12" t="s">
        <v>16</v>
      </c>
      <c r="I19" s="44">
        <f>SUM(D19*F19)</f>
        <v>205</v>
      </c>
      <c r="J19" s="14"/>
      <c r="K19" s="11"/>
      <c r="P19" s="53"/>
      <c r="Q19" s="14"/>
      <c r="S19" s="53"/>
      <c r="T19" s="53"/>
      <c r="U19" s="25"/>
    </row>
    <row r="20" spans="1:28" x14ac:dyDescent="0.2">
      <c r="A20" s="29"/>
      <c r="F20" s="100" t="s">
        <v>8</v>
      </c>
      <c r="G20" s="100"/>
      <c r="J20" s="14"/>
      <c r="K20" s="11"/>
      <c r="L20" s="2" t="s">
        <v>26</v>
      </c>
      <c r="M20" s="95"/>
      <c r="N20" s="3"/>
      <c r="P20" s="138">
        <v>0</v>
      </c>
      <c r="Q20" s="14"/>
      <c r="S20" s="53"/>
      <c r="T20" s="53"/>
      <c r="U20" s="25"/>
    </row>
    <row r="21" spans="1:28" ht="4.9000000000000004" customHeight="1" x14ac:dyDescent="0.2">
      <c r="A21" s="29"/>
      <c r="J21" s="14"/>
      <c r="K21" s="11"/>
      <c r="M21" s="3"/>
      <c r="N21" s="3"/>
      <c r="P21" s="59"/>
      <c r="Q21" s="14"/>
      <c r="S21" s="53"/>
      <c r="T21" s="53"/>
      <c r="U21" s="25"/>
    </row>
    <row r="22" spans="1:28" x14ac:dyDescent="0.2">
      <c r="A22" s="29"/>
      <c r="J22" s="14"/>
      <c r="K22" s="11"/>
      <c r="M22" s="19" t="s">
        <v>28</v>
      </c>
      <c r="N22" s="19"/>
      <c r="O22" s="12" t="s">
        <v>16</v>
      </c>
      <c r="P22" s="127">
        <f>SUM(P15,P17,P20)</f>
        <v>2810</v>
      </c>
      <c r="Q22" s="22"/>
      <c r="S22" s="53"/>
      <c r="T22" s="53"/>
      <c r="U22" s="25"/>
    </row>
    <row r="23" spans="1:28" ht="4.5" customHeight="1" x14ac:dyDescent="0.2">
      <c r="A23" s="29"/>
      <c r="J23" s="16"/>
      <c r="K23" s="15"/>
      <c r="M23" s="19"/>
      <c r="N23" s="19"/>
      <c r="O23" s="12"/>
      <c r="Q23" s="16"/>
      <c r="S23" s="53"/>
      <c r="T23" s="53"/>
      <c r="U23" s="25"/>
    </row>
    <row r="24" spans="1:28" ht="14.25" customHeight="1" x14ac:dyDescent="0.2">
      <c r="A24" s="32" t="s">
        <v>29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54"/>
      <c r="T24" s="54"/>
      <c r="U24" s="23"/>
      <c r="W24" t="s">
        <v>101</v>
      </c>
    </row>
    <row r="25" spans="1:28" x14ac:dyDescent="0.2">
      <c r="A25" s="29"/>
      <c r="B25" s="2" t="s">
        <v>90</v>
      </c>
      <c r="C25" s="5" t="s">
        <v>16</v>
      </c>
      <c r="D25" s="44">
        <f>I19</f>
        <v>205</v>
      </c>
      <c r="F25" s="110" t="s">
        <v>30</v>
      </c>
      <c r="G25" s="111"/>
      <c r="H25" s="117"/>
      <c r="I25" s="45" t="s">
        <v>31</v>
      </c>
      <c r="J25" s="45" t="s">
        <v>32</v>
      </c>
      <c r="K25" s="36"/>
      <c r="L25" s="37" t="s">
        <v>33</v>
      </c>
      <c r="M25" s="48" t="s">
        <v>34</v>
      </c>
      <c r="N25" s="36"/>
      <c r="O25" s="48" t="s">
        <v>35</v>
      </c>
      <c r="P25" s="51" t="s">
        <v>34</v>
      </c>
      <c r="Q25" s="37" t="s">
        <v>36</v>
      </c>
      <c r="R25" s="13"/>
      <c r="S25" s="53"/>
      <c r="T25" s="53"/>
      <c r="U25" s="25"/>
      <c r="W25" s="200" t="s">
        <v>45</v>
      </c>
      <c r="X25" s="200" t="s">
        <v>46</v>
      </c>
      <c r="Y25" s="200" t="s">
        <v>48</v>
      </c>
      <c r="Z25" s="269" t="s">
        <v>128</v>
      </c>
      <c r="AA25" s="269"/>
      <c r="AB25" s="94" t="s">
        <v>103</v>
      </c>
    </row>
    <row r="26" spans="1:28" x14ac:dyDescent="0.2">
      <c r="A26" s="152"/>
      <c r="B26" s="153" t="s">
        <v>89</v>
      </c>
      <c r="C26" s="100"/>
      <c r="D26" s="105"/>
      <c r="E26" s="3"/>
      <c r="F26" s="38" t="s">
        <v>37</v>
      </c>
      <c r="G26" s="39"/>
      <c r="H26" s="118" t="s">
        <v>38</v>
      </c>
      <c r="I26" s="46" t="s">
        <v>39</v>
      </c>
      <c r="J26" s="46" t="s">
        <v>40</v>
      </c>
      <c r="K26" s="39"/>
      <c r="L26" s="40" t="s">
        <v>41</v>
      </c>
      <c r="M26" s="49" t="s">
        <v>42</v>
      </c>
      <c r="N26" s="39"/>
      <c r="O26" s="49" t="s">
        <v>43</v>
      </c>
      <c r="P26" s="52" t="s">
        <v>44</v>
      </c>
      <c r="Q26" s="40" t="s">
        <v>34</v>
      </c>
      <c r="R26" s="13"/>
      <c r="S26" s="53"/>
      <c r="T26" s="53"/>
      <c r="U26" s="25"/>
      <c r="V26" s="200">
        <v>1</v>
      </c>
      <c r="W26" s="218">
        <v>29</v>
      </c>
      <c r="X26" s="218">
        <v>32</v>
      </c>
      <c r="Y26" s="218">
        <v>29</v>
      </c>
      <c r="Z26" s="218">
        <v>23</v>
      </c>
      <c r="AA26" s="218"/>
      <c r="AB26" s="94">
        <f>SUM(W26:AA26)</f>
        <v>113</v>
      </c>
    </row>
    <row r="27" spans="1:28" x14ac:dyDescent="0.2">
      <c r="A27" s="152"/>
      <c r="B27" s="276" t="s">
        <v>139</v>
      </c>
      <c r="C27" s="105" t="s">
        <v>16</v>
      </c>
      <c r="D27" s="109">
        <f>S43</f>
        <v>0</v>
      </c>
      <c r="E27" s="100"/>
      <c r="F27" s="96" t="s">
        <v>45</v>
      </c>
      <c r="G27" s="92"/>
      <c r="H27" s="144">
        <v>3</v>
      </c>
      <c r="I27" s="145">
        <v>12</v>
      </c>
      <c r="J27" s="81">
        <f>F36</f>
        <v>4.8809523809523814</v>
      </c>
      <c r="K27" s="69"/>
      <c r="L27" s="82">
        <f>SUM(I27*J27)</f>
        <v>58.571428571428577</v>
      </c>
      <c r="M27" s="135">
        <f>IF($H27=0,0,IF($H27=1,$L27,IF($H27=2,$L27*M$35,$L27*M$36)))</f>
        <v>29.285714285714288</v>
      </c>
      <c r="N27" s="129"/>
      <c r="O27" s="106">
        <f t="shared" ref="O27:P30" si="0">IF($H27=0,0,IF($H27=1,0,IF($H27=2,$L27*O$35,$L27*O$36)))</f>
        <v>17.571428571428573</v>
      </c>
      <c r="P27" s="106">
        <f t="shared" si="0"/>
        <v>11.714285714285715</v>
      </c>
      <c r="Q27" s="123">
        <f>SUM(M27:P27)</f>
        <v>58.571428571428577</v>
      </c>
      <c r="R27" s="119"/>
      <c r="S27" s="53"/>
      <c r="T27" s="53"/>
      <c r="U27" s="25"/>
      <c r="V27" s="200">
        <v>2</v>
      </c>
      <c r="W27" s="218">
        <v>18</v>
      </c>
      <c r="X27" s="218">
        <v>19</v>
      </c>
      <c r="Y27" s="218">
        <v>18</v>
      </c>
      <c r="Z27" s="218"/>
      <c r="AA27" s="218"/>
      <c r="AB27" s="94">
        <f>SUM(W27:AA27)</f>
        <v>55</v>
      </c>
    </row>
    <row r="28" spans="1:28" x14ac:dyDescent="0.2">
      <c r="B28" s="277"/>
      <c r="E28" s="196"/>
      <c r="F28" s="97" t="s">
        <v>46</v>
      </c>
      <c r="G28" s="91"/>
      <c r="H28" s="144">
        <v>3</v>
      </c>
      <c r="I28" s="146">
        <v>13</v>
      </c>
      <c r="J28" s="83">
        <f>F36</f>
        <v>4.8809523809523814</v>
      </c>
      <c r="K28" s="72"/>
      <c r="L28" s="84">
        <f>SUM(I28*J28)</f>
        <v>63.452380952380956</v>
      </c>
      <c r="M28" s="106">
        <f>IF($H28=0,0,IF($H28=1,$L28,IF($H28=2,$L28*M$35,$L28*M$36)))</f>
        <v>31.726190476190478</v>
      </c>
      <c r="N28" s="129"/>
      <c r="O28" s="106">
        <f t="shared" si="0"/>
        <v>19.035714285714285</v>
      </c>
      <c r="P28" s="106">
        <f t="shared" si="0"/>
        <v>12.690476190476192</v>
      </c>
      <c r="Q28" s="124">
        <f>SUM(M28:P28)</f>
        <v>63.452380952380949</v>
      </c>
      <c r="R28" s="119"/>
      <c r="S28" s="53"/>
      <c r="T28" s="53"/>
      <c r="U28" s="25"/>
      <c r="V28" s="200">
        <v>3</v>
      </c>
      <c r="W28" s="218">
        <v>12</v>
      </c>
      <c r="X28" s="218">
        <v>13</v>
      </c>
      <c r="Y28" s="218">
        <v>12</v>
      </c>
      <c r="Z28" s="218"/>
      <c r="AA28" s="218"/>
      <c r="AB28" s="94">
        <f>SUM(W28:AA28)</f>
        <v>37</v>
      </c>
    </row>
    <row r="29" spans="1:28" x14ac:dyDescent="0.2">
      <c r="A29" s="154"/>
      <c r="B29" s="155" t="s">
        <v>71</v>
      </c>
      <c r="C29" s="156"/>
      <c r="D29" s="157"/>
      <c r="E29" s="196"/>
      <c r="F29" s="97" t="s">
        <v>48</v>
      </c>
      <c r="G29" s="91"/>
      <c r="H29" s="144">
        <v>3</v>
      </c>
      <c r="I29" s="146">
        <v>12</v>
      </c>
      <c r="J29" s="108">
        <f>F36</f>
        <v>4.8809523809523814</v>
      </c>
      <c r="K29" s="72"/>
      <c r="L29" s="84">
        <f>SUM(I29*J29)</f>
        <v>58.571428571428577</v>
      </c>
      <c r="M29" s="106">
        <f>IF($H29=0,0,IF($H29=1,$L29,IF($H29=2,$L29*M$35,$L29*M$36)))</f>
        <v>29.285714285714288</v>
      </c>
      <c r="N29" s="129"/>
      <c r="O29" s="106">
        <f t="shared" si="0"/>
        <v>17.571428571428573</v>
      </c>
      <c r="P29" s="106">
        <f t="shared" si="0"/>
        <v>11.714285714285715</v>
      </c>
      <c r="Q29" s="124">
        <f>SUM(M29:P29)</f>
        <v>58.571428571428577</v>
      </c>
      <c r="R29" s="3"/>
      <c r="S29" s="53"/>
      <c r="T29" s="53"/>
      <c r="U29" s="25"/>
      <c r="V29" s="200" t="s">
        <v>102</v>
      </c>
      <c r="W29" s="212">
        <f t="shared" ref="W29:AB29" si="1">SUM(W26:W28)</f>
        <v>59</v>
      </c>
      <c r="X29" s="212">
        <f t="shared" si="1"/>
        <v>64</v>
      </c>
      <c r="Y29" s="212">
        <f t="shared" si="1"/>
        <v>59</v>
      </c>
      <c r="Z29" s="212">
        <f t="shared" ref="Z29" si="2">SUM(Z26:Z28)</f>
        <v>23</v>
      </c>
      <c r="AA29" s="212"/>
      <c r="AB29" s="212">
        <f t="shared" si="1"/>
        <v>205</v>
      </c>
    </row>
    <row r="30" spans="1:28" x14ac:dyDescent="0.2">
      <c r="A30" s="154"/>
      <c r="B30" s="156" t="s">
        <v>47</v>
      </c>
      <c r="C30" s="157" t="s">
        <v>16</v>
      </c>
      <c r="D30" s="159">
        <v>0</v>
      </c>
      <c r="E30" s="196"/>
      <c r="F30" s="70" t="s">
        <v>49</v>
      </c>
      <c r="G30" s="71"/>
      <c r="H30" s="144"/>
      <c r="I30" s="146">
        <v>0</v>
      </c>
      <c r="J30" s="83">
        <f>F36</f>
        <v>4.8809523809523814</v>
      </c>
      <c r="K30" s="72"/>
      <c r="L30" s="84">
        <f>SUM(I30*J30)</f>
        <v>0</v>
      </c>
      <c r="M30" s="106">
        <f>IF($H30=0,0,IF($H30=1,$L30,IF($H30=2,$L30*M$35,$L30*M$36)))</f>
        <v>0</v>
      </c>
      <c r="N30" s="129"/>
      <c r="O30" s="106">
        <f t="shared" si="0"/>
        <v>0</v>
      </c>
      <c r="P30" s="106">
        <f t="shared" si="0"/>
        <v>0</v>
      </c>
      <c r="Q30" s="124">
        <f>SUM(M30:P30)</f>
        <v>0</v>
      </c>
      <c r="R30" s="119"/>
      <c r="S30" s="53"/>
      <c r="T30" s="53"/>
      <c r="U30" s="25"/>
      <c r="AB30" s="213" t="s">
        <v>104</v>
      </c>
    </row>
    <row r="31" spans="1:28" ht="11.25" customHeight="1" x14ac:dyDescent="0.2">
      <c r="A31" s="29"/>
      <c r="B31" s="2" t="s">
        <v>50</v>
      </c>
      <c r="C31" s="5"/>
      <c r="D31" s="5"/>
      <c r="E31" s="3"/>
      <c r="F31" s="11"/>
      <c r="G31" s="13"/>
      <c r="H31" s="115"/>
      <c r="I31" s="80"/>
      <c r="J31" s="47"/>
      <c r="L31" s="14"/>
      <c r="M31" s="130"/>
      <c r="N31" s="131"/>
      <c r="O31" s="132"/>
      <c r="P31" s="116"/>
      <c r="Q31" s="133"/>
      <c r="R31" s="3"/>
      <c r="S31" s="53"/>
      <c r="T31" s="53"/>
      <c r="U31" s="25"/>
    </row>
    <row r="32" spans="1:28" ht="12.75" customHeight="1" x14ac:dyDescent="0.2">
      <c r="A32" s="29"/>
      <c r="B32" s="2" t="s">
        <v>51</v>
      </c>
      <c r="C32" s="5" t="s">
        <v>16</v>
      </c>
      <c r="D32" s="109">
        <f>D25-D27</f>
        <v>205</v>
      </c>
      <c r="F32" s="15" t="s">
        <v>125</v>
      </c>
      <c r="G32" s="17"/>
      <c r="H32" s="147">
        <v>1</v>
      </c>
      <c r="I32" s="148">
        <v>5</v>
      </c>
      <c r="J32" s="85">
        <f>F36</f>
        <v>4.8809523809523814</v>
      </c>
      <c r="K32" s="8"/>
      <c r="L32" s="86">
        <f>SUM(I32*J32)</f>
        <v>24.404761904761905</v>
      </c>
      <c r="M32" s="107">
        <f>IF($H32=0,0,IF($H32=1,$L32,IF($H32=2,$L32*M$35,$L32*M$36)))</f>
        <v>24.404761904761905</v>
      </c>
      <c r="N32" s="134"/>
      <c r="O32" s="107">
        <f>IF($H32=0,0,IF($H32=1,0,IF($H32=2,$L32*O$35,$L32*O$36)))</f>
        <v>0</v>
      </c>
      <c r="P32" s="107">
        <f>IF($H32=0,0,IF($H32=1,0,IF($H32=2,$L32*P$35,$L32*P$36)))</f>
        <v>0</v>
      </c>
      <c r="Q32" s="87">
        <f>SUM(M32:P32)</f>
        <v>24.404761904761905</v>
      </c>
      <c r="R32" s="119"/>
      <c r="S32" s="53"/>
      <c r="T32" s="53"/>
      <c r="U32" s="25"/>
      <c r="V32" s="2"/>
    </row>
    <row r="33" spans="1:27" ht="4.5" customHeight="1" thickBot="1" x14ac:dyDescent="0.25">
      <c r="A33" s="29"/>
      <c r="Q33" s="128"/>
      <c r="S33" s="53"/>
      <c r="T33" s="53"/>
      <c r="U33" s="25"/>
      <c r="V33" s="2"/>
    </row>
    <row r="34" spans="1:27" ht="13.5" thickBot="1" x14ac:dyDescent="0.25">
      <c r="A34" s="33" t="s">
        <v>52</v>
      </c>
      <c r="B34" s="1"/>
      <c r="F34" s="220"/>
      <c r="G34" s="221"/>
      <c r="H34" s="222" t="s">
        <v>109</v>
      </c>
      <c r="I34" s="223">
        <f>SUM(I27:I32)</f>
        <v>42</v>
      </c>
      <c r="J34" s="211" t="s">
        <v>100</v>
      </c>
      <c r="L34" s="1" t="s">
        <v>53</v>
      </c>
      <c r="O34" s="1" t="s">
        <v>54</v>
      </c>
      <c r="Q34" s="87">
        <f>SUM(Q27:Q32)</f>
        <v>205</v>
      </c>
      <c r="R34" s="12" t="s">
        <v>16</v>
      </c>
      <c r="S34" s="136">
        <f>Q34</f>
        <v>205</v>
      </c>
      <c r="T34" s="60"/>
      <c r="U34" s="25"/>
      <c r="V34" s="2"/>
    </row>
    <row r="35" spans="1:27" x14ac:dyDescent="0.2">
      <c r="A35" s="29"/>
      <c r="B35" s="2" t="s">
        <v>55</v>
      </c>
      <c r="L35" s="1" t="s">
        <v>56</v>
      </c>
      <c r="M35" s="35">
        <v>0.6</v>
      </c>
      <c r="N35" s="31"/>
      <c r="O35" s="35">
        <v>0.4</v>
      </c>
      <c r="P35" s="35"/>
      <c r="Q35" s="14"/>
      <c r="S35" s="53"/>
      <c r="T35" s="53"/>
      <c r="U35" s="25"/>
      <c r="V35" s="2"/>
      <c r="AA35" s="237"/>
    </row>
    <row r="36" spans="1:27" x14ac:dyDescent="0.2">
      <c r="A36" s="29"/>
      <c r="B36" s="44">
        <f>D32</f>
        <v>205</v>
      </c>
      <c r="C36" s="5" t="s">
        <v>57</v>
      </c>
      <c r="D36" s="286">
        <f>$M$9</f>
        <v>42</v>
      </c>
      <c r="E36" s="12" t="s">
        <v>16</v>
      </c>
      <c r="F36" s="89">
        <f>SUM(B36/D36)</f>
        <v>4.8809523809523814</v>
      </c>
      <c r="G36" s="90"/>
      <c r="L36" s="1" t="s">
        <v>58</v>
      </c>
      <c r="M36" s="35">
        <v>0.5</v>
      </c>
      <c r="N36" s="31"/>
      <c r="O36" s="35">
        <v>0.3</v>
      </c>
      <c r="P36" s="35">
        <v>0.2</v>
      </c>
      <c r="Q36" s="14"/>
      <c r="S36" s="53"/>
      <c r="T36" s="53"/>
      <c r="U36" s="25"/>
      <c r="V36" s="2"/>
    </row>
    <row r="37" spans="1:27" ht="5.25" customHeight="1" x14ac:dyDescent="0.2">
      <c r="A37" s="2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16"/>
      <c r="S37" s="53"/>
      <c r="T37" s="53"/>
      <c r="U37" s="25"/>
    </row>
    <row r="38" spans="1:27" ht="14.25" customHeight="1" thickBot="1" x14ac:dyDescent="0.25">
      <c r="A38" s="33" t="s">
        <v>59</v>
      </c>
      <c r="B38" s="1"/>
      <c r="J38" s="18"/>
      <c r="K38" s="10"/>
      <c r="L38" s="1" t="s">
        <v>60</v>
      </c>
      <c r="M38" s="7"/>
      <c r="N38" s="18"/>
      <c r="O38" s="7"/>
      <c r="P38" s="7"/>
      <c r="Q38" s="59"/>
      <c r="R38" s="12"/>
      <c r="S38" s="53"/>
      <c r="T38" s="53"/>
      <c r="U38" s="25"/>
    </row>
    <row r="39" spans="1:27" ht="12" customHeight="1" thickBot="1" x14ac:dyDescent="0.25">
      <c r="A39" s="29"/>
      <c r="J39" s="14"/>
      <c r="K39" s="11"/>
      <c r="M39" s="3"/>
      <c r="N39" s="14"/>
      <c r="O39" s="188" t="s">
        <v>84</v>
      </c>
      <c r="R39" s="12" t="s">
        <v>16</v>
      </c>
      <c r="S39" s="151">
        <v>0</v>
      </c>
      <c r="T39" s="61"/>
      <c r="U39" s="25"/>
    </row>
    <row r="40" spans="1:27" x14ac:dyDescent="0.2">
      <c r="A40" s="29"/>
      <c r="B40" s="1" t="s">
        <v>152</v>
      </c>
      <c r="F40" s="1" t="s">
        <v>108</v>
      </c>
      <c r="H40" s="1"/>
      <c r="I40" s="1"/>
      <c r="J40" s="14"/>
      <c r="K40" s="11"/>
      <c r="L40" s="2" t="s">
        <v>75</v>
      </c>
      <c r="M40" s="125">
        <f>Reconciliation!E8</f>
        <v>1500</v>
      </c>
      <c r="N40" s="14"/>
      <c r="O40" s="75" t="s">
        <v>83</v>
      </c>
      <c r="S40" s="53"/>
      <c r="T40" s="53"/>
      <c r="U40" s="25"/>
    </row>
    <row r="41" spans="1:27" x14ac:dyDescent="0.2">
      <c r="B41" s="2" t="s">
        <v>61</v>
      </c>
      <c r="F41" s="2" t="s">
        <v>69</v>
      </c>
      <c r="J41" s="14"/>
      <c r="K41" s="11"/>
      <c r="M41" s="190"/>
      <c r="N41" s="14"/>
      <c r="O41" s="3"/>
      <c r="P41" s="3"/>
      <c r="S41" s="53"/>
      <c r="T41" s="53"/>
      <c r="U41" s="25"/>
    </row>
    <row r="42" spans="1:27" ht="13.5" thickBot="1" x14ac:dyDescent="0.25">
      <c r="A42" s="29"/>
      <c r="B42" s="287" t="s">
        <v>157</v>
      </c>
      <c r="F42" s="2" t="s">
        <v>66</v>
      </c>
      <c r="J42" s="14"/>
      <c r="K42" s="11"/>
      <c r="L42" s="2" t="s">
        <v>63</v>
      </c>
      <c r="M42" s="125">
        <f>Reconciliation!E11</f>
        <v>1000</v>
      </c>
      <c r="N42" s="14"/>
      <c r="U42" s="25"/>
    </row>
    <row r="43" spans="1:27" ht="11.25" customHeight="1" thickBot="1" x14ac:dyDescent="0.25">
      <c r="A43" s="29"/>
      <c r="B43" s="160"/>
      <c r="F43" s="287" t="s">
        <v>132</v>
      </c>
      <c r="J43" s="14"/>
      <c r="K43" s="11"/>
      <c r="M43" s="190"/>
      <c r="N43" s="14"/>
      <c r="O43" s="224" t="s">
        <v>110</v>
      </c>
      <c r="P43" s="3"/>
      <c r="S43" s="151">
        <v>0</v>
      </c>
      <c r="T43" s="61"/>
      <c r="U43" s="189"/>
    </row>
    <row r="44" spans="1:27" x14ac:dyDescent="0.2">
      <c r="A44" s="29"/>
      <c r="J44" s="14"/>
      <c r="K44" s="11"/>
      <c r="L44" s="2" t="s">
        <v>112</v>
      </c>
      <c r="M44" s="125">
        <f>Reconciliation!E31</f>
        <v>42</v>
      </c>
      <c r="N44" s="14"/>
      <c r="O44" s="126" t="s">
        <v>85</v>
      </c>
      <c r="P44" s="3"/>
      <c r="U44" s="25"/>
      <c r="V44" s="93"/>
    </row>
    <row r="45" spans="1:27" ht="12" customHeight="1" thickBot="1" x14ac:dyDescent="0.25">
      <c r="A45" s="29"/>
      <c r="B45" s="1" t="s">
        <v>76</v>
      </c>
      <c r="F45" s="1" t="s">
        <v>133</v>
      </c>
      <c r="H45" s="1"/>
      <c r="I45" s="1"/>
      <c r="J45" s="14"/>
      <c r="K45" s="11"/>
      <c r="M45" s="190"/>
      <c r="N45" s="14"/>
      <c r="O45" s="3"/>
      <c r="P45" s="3"/>
      <c r="S45" s="53"/>
      <c r="T45" s="53"/>
      <c r="U45" s="25"/>
      <c r="V45" s="93"/>
    </row>
    <row r="46" spans="1:27" ht="13.5" thickBot="1" x14ac:dyDescent="0.25">
      <c r="A46" s="29"/>
      <c r="B46" s="2" t="s">
        <v>62</v>
      </c>
      <c r="F46" s="2" t="s">
        <v>134</v>
      </c>
      <c r="I46" s="149"/>
      <c r="J46" s="14"/>
      <c r="K46" s="11"/>
      <c r="L46" s="2" t="s">
        <v>64</v>
      </c>
      <c r="M46" s="125"/>
      <c r="N46" s="14"/>
      <c r="O46" s="188" t="s">
        <v>65</v>
      </c>
      <c r="P46" s="3"/>
      <c r="R46" s="12" t="s">
        <v>16</v>
      </c>
      <c r="S46" s="58">
        <f>SUM(S11,S34,S39,S43)</f>
        <v>2515</v>
      </c>
      <c r="T46" s="60"/>
      <c r="U46" s="25"/>
    </row>
    <row r="47" spans="1:27" x14ac:dyDescent="0.2">
      <c r="A47" s="29"/>
      <c r="B47" s="270" t="s">
        <v>77</v>
      </c>
      <c r="F47" s="2" t="s">
        <v>61</v>
      </c>
      <c r="J47" s="14"/>
      <c r="K47" s="11"/>
      <c r="M47" s="162"/>
      <c r="N47" s="14"/>
      <c r="O47" s="3"/>
      <c r="P47" s="3"/>
      <c r="S47" s="53"/>
      <c r="T47" s="53"/>
      <c r="U47" s="25"/>
    </row>
    <row r="48" spans="1:27" x14ac:dyDescent="0.2">
      <c r="A48" s="29"/>
      <c r="F48" s="288" t="s">
        <v>135</v>
      </c>
      <c r="J48" s="14"/>
      <c r="K48" s="11"/>
      <c r="L48" s="2" t="s">
        <v>67</v>
      </c>
      <c r="M48" s="125">
        <f>SUM(M40:M46)</f>
        <v>2542</v>
      </c>
      <c r="N48" s="14"/>
      <c r="O48" s="3"/>
      <c r="P48" s="3"/>
      <c r="S48" s="53"/>
      <c r="T48" s="53"/>
      <c r="U48" s="25"/>
      <c r="X48" s="209"/>
    </row>
    <row r="49" spans="1:25" ht="4.1500000000000004" customHeight="1" x14ac:dyDescent="0.2">
      <c r="A49" s="29"/>
      <c r="J49" s="14"/>
      <c r="K49" s="11"/>
      <c r="M49" s="3"/>
      <c r="N49" s="14"/>
      <c r="O49" s="3"/>
      <c r="P49" s="3"/>
      <c r="S49" s="53"/>
      <c r="T49" s="53"/>
      <c r="U49" s="25"/>
    </row>
    <row r="50" spans="1:25" ht="2.25" customHeight="1" thickBot="1" x14ac:dyDescent="0.25">
      <c r="A50" s="28"/>
      <c r="B50" s="8"/>
      <c r="C50" s="8"/>
      <c r="D50" s="8"/>
      <c r="E50" s="8"/>
      <c r="F50" s="8"/>
      <c r="G50" s="8"/>
      <c r="H50" s="8"/>
      <c r="I50" s="8"/>
      <c r="J50" s="16"/>
      <c r="K50" s="15"/>
      <c r="L50" s="8"/>
      <c r="M50" s="8"/>
      <c r="N50" s="16"/>
      <c r="O50" s="27"/>
      <c r="P50" s="9"/>
      <c r="Q50" s="9"/>
      <c r="R50" s="9"/>
      <c r="S50" s="55"/>
      <c r="T50" s="55"/>
      <c r="U50" s="26"/>
    </row>
    <row r="51" spans="1:25" ht="3.75" customHeight="1" thickTop="1" x14ac:dyDescent="0.2">
      <c r="A51" s="29"/>
      <c r="J51" s="7"/>
      <c r="N51" s="14"/>
      <c r="O51" s="63"/>
      <c r="S51" s="53"/>
      <c r="T51" s="53"/>
      <c r="U51" s="65"/>
    </row>
    <row r="52" spans="1:25" x14ac:dyDescent="0.2">
      <c r="A52" s="267" t="s">
        <v>131</v>
      </c>
      <c r="B52" s="271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14"/>
      <c r="O52" s="62" t="s">
        <v>68</v>
      </c>
      <c r="S52" s="53"/>
      <c r="T52" s="53"/>
      <c r="U52" s="66"/>
      <c r="Y52" s="209"/>
    </row>
    <row r="53" spans="1:25" ht="12" customHeight="1" x14ac:dyDescent="0.2">
      <c r="A53" s="29"/>
      <c r="B53" s="272" t="s">
        <v>151</v>
      </c>
      <c r="D53" s="168"/>
      <c r="E53" s="120"/>
      <c r="F53" s="88"/>
      <c r="G53" s="122"/>
      <c r="H53" s="122"/>
      <c r="I53" s="122"/>
      <c r="J53" s="122"/>
      <c r="K53" s="122"/>
      <c r="L53" s="122"/>
      <c r="M53" s="122"/>
      <c r="N53" s="14"/>
      <c r="O53" s="50" t="s">
        <v>86</v>
      </c>
      <c r="S53" s="190">
        <f>M48</f>
        <v>2542</v>
      </c>
      <c r="T53" s="161"/>
      <c r="U53" s="66"/>
      <c r="W53" s="265">
        <v>41</v>
      </c>
      <c r="X53" s="213" t="s">
        <v>111</v>
      </c>
    </row>
    <row r="54" spans="1:25" ht="12" customHeight="1" thickBot="1" x14ac:dyDescent="0.25">
      <c r="A54" s="121"/>
      <c r="B54" s="272"/>
      <c r="E54" s="168"/>
      <c r="F54" s="140"/>
      <c r="G54" s="88"/>
      <c r="H54" s="140"/>
      <c r="I54" s="140"/>
      <c r="J54" s="140"/>
      <c r="K54" s="140"/>
      <c r="L54" s="142"/>
      <c r="M54" s="88"/>
      <c r="N54" s="14"/>
      <c r="O54" s="50" t="s">
        <v>87</v>
      </c>
      <c r="S54" s="190">
        <f>SUM(S11,S34)</f>
        <v>2515</v>
      </c>
      <c r="T54" s="161"/>
      <c r="U54" s="66"/>
      <c r="W54" s="266">
        <v>62</v>
      </c>
      <c r="X54" s="177" t="s">
        <v>98</v>
      </c>
      <c r="Y54" s="177"/>
    </row>
    <row r="55" spans="1:25" ht="12.75" customHeight="1" thickTop="1" thickBot="1" x14ac:dyDescent="0.25">
      <c r="A55" s="121"/>
      <c r="B55" s="272"/>
      <c r="C55" s="140"/>
      <c r="D55" s="140"/>
      <c r="E55" s="167"/>
      <c r="F55" s="140"/>
      <c r="G55" s="142"/>
      <c r="H55" s="168"/>
      <c r="I55" s="140"/>
      <c r="J55" s="140"/>
      <c r="K55" s="140"/>
      <c r="L55" s="142"/>
      <c r="M55" s="88"/>
      <c r="N55" s="3"/>
      <c r="O55" s="191" t="s">
        <v>88</v>
      </c>
      <c r="P55" s="192"/>
      <c r="Q55" s="192"/>
      <c r="R55" s="192"/>
      <c r="S55" s="193">
        <f>SUM(S53-S54)</f>
        <v>27</v>
      </c>
      <c r="T55" s="192"/>
      <c r="U55" s="194"/>
      <c r="W55" s="273">
        <f>SUM(W53*W54)</f>
        <v>2542</v>
      </c>
      <c r="X55" s="210" t="s">
        <v>99</v>
      </c>
      <c r="Y55" s="177"/>
    </row>
    <row r="56" spans="1:25" ht="12" customHeight="1" thickTop="1" x14ac:dyDescent="0.2">
      <c r="A56" s="121"/>
      <c r="B56" s="272"/>
      <c r="C56" s="140"/>
      <c r="D56" s="140"/>
      <c r="E56" s="167"/>
      <c r="F56" s="140"/>
      <c r="G56" s="142"/>
      <c r="H56" s="140"/>
      <c r="I56" s="140"/>
      <c r="J56" s="140"/>
      <c r="K56" s="140"/>
      <c r="L56" s="140"/>
      <c r="M56" s="88"/>
      <c r="N56" s="3"/>
      <c r="O56" s="50" t="s">
        <v>129</v>
      </c>
      <c r="S56" s="236"/>
      <c r="U56" s="66"/>
      <c r="V56" s="177"/>
      <c r="W56" s="226"/>
      <c r="X56" s="177"/>
      <c r="Y56" s="177"/>
    </row>
    <row r="57" spans="1:25" ht="12" customHeight="1" thickBot="1" x14ac:dyDescent="0.25">
      <c r="A57" s="121"/>
      <c r="B57" s="285"/>
      <c r="E57" s="167"/>
      <c r="F57" s="140"/>
      <c r="G57" s="142"/>
      <c r="H57" s="140"/>
      <c r="I57" s="140"/>
      <c r="J57" s="140"/>
      <c r="K57" s="140"/>
      <c r="L57" s="140"/>
      <c r="M57" s="88"/>
      <c r="N57" s="3"/>
      <c r="O57" s="50" t="s">
        <v>130</v>
      </c>
      <c r="S57" s="280">
        <v>0</v>
      </c>
      <c r="T57" s="161"/>
      <c r="U57" s="66"/>
      <c r="V57" s="177"/>
      <c r="W57" s="271" t="s">
        <v>127</v>
      </c>
      <c r="Y57" s="177"/>
    </row>
    <row r="58" spans="1:25" ht="14.25" customHeight="1" thickTop="1" thickBot="1" x14ac:dyDescent="0.25">
      <c r="A58" s="121"/>
      <c r="B58" s="285"/>
      <c r="E58" s="120"/>
      <c r="F58" s="88"/>
      <c r="G58" s="88"/>
      <c r="H58" s="88"/>
      <c r="I58" s="88"/>
      <c r="J58" s="88"/>
      <c r="K58" s="88"/>
      <c r="L58" s="88"/>
      <c r="M58" s="88"/>
      <c r="N58" s="14"/>
      <c r="O58" s="235" t="s">
        <v>114</v>
      </c>
      <c r="P58" s="192"/>
      <c r="Q58" s="192"/>
      <c r="R58" s="192"/>
      <c r="S58" s="195">
        <f>SUM(S53+S57)</f>
        <v>2542</v>
      </c>
      <c r="T58" s="192"/>
      <c r="U58" s="194"/>
    </row>
    <row r="59" spans="1:25" ht="5.25" customHeight="1" thickTop="1" thickBot="1" x14ac:dyDescent="0.25">
      <c r="A59" s="2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16"/>
      <c r="O59" s="64"/>
      <c r="P59" s="9"/>
      <c r="Q59" s="9"/>
      <c r="R59" s="9"/>
      <c r="S59" s="9"/>
      <c r="T59" s="9"/>
      <c r="U59" s="67"/>
    </row>
    <row r="60" spans="1:25" ht="13.5" thickTop="1" x14ac:dyDescent="0.2">
      <c r="A60" s="2" t="s">
        <v>159</v>
      </c>
    </row>
  </sheetData>
  <phoneticPr fontId="0" type="noConversion"/>
  <hyperlinks>
    <hyperlink ref="B47" r:id="rId1"/>
    <hyperlink ref="F43" r:id="rId2"/>
    <hyperlink ref="E2" r:id="rId3"/>
    <hyperlink ref="F48" r:id="rId4"/>
    <hyperlink ref="B42" r:id="rId5"/>
  </hyperlinks>
  <pageMargins left="0.28999999999999998" right="0.19" top="1.24" bottom="0.3" header="0.35" footer="0.19"/>
  <pageSetup fitToWidth="2" orientation="portrait" r:id="rId6"/>
  <headerFooter alignWithMargins="0">
    <oddHeader xml:space="preserve">&amp;C&amp;"Arial,Bold"&amp;12SPACE GOLF CLUB&amp;"Arial,Regular"&amp;10
&amp;"Arial,Bold"&amp;11Tournament Financial Report&amp;"Arial,Regular"&amp;10
</oddHeader>
  </headerFooter>
  <drawing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Reconciliation</vt:lpstr>
      <vt:lpstr>Financial Rpt</vt:lpstr>
      <vt:lpstr>'Financial Rpt'!Print_Area</vt:lpstr>
      <vt:lpstr>Reconciliation!Print_Area</vt:lpstr>
    </vt:vector>
  </TitlesOfParts>
  <Company>Boeing Reusable Space Systems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M. Venitsky</dc:creator>
  <cp:lastModifiedBy>Minerva</cp:lastModifiedBy>
  <cp:lastPrinted>2018-12-29T02:41:03Z</cp:lastPrinted>
  <dcterms:created xsi:type="dcterms:W3CDTF">1998-08-03T23:22:41Z</dcterms:created>
  <dcterms:modified xsi:type="dcterms:W3CDTF">2019-02-03T04:09:48Z</dcterms:modified>
</cp:coreProperties>
</file>