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Steve\Documents\My Web Sites\SGC\Spacegolfclub.org\2025\Tournaments\"/>
    </mc:Choice>
  </mc:AlternateContent>
  <bookViews>
    <workbookView xWindow="0" yWindow="0" windowWidth="20385" windowHeight="11295" tabRatio="892" activeTab="1"/>
  </bookViews>
  <sheets>
    <sheet name="Script-Balls Redeemed" sheetId="4" r:id="rId1"/>
    <sheet name="Results" sheetId="8" r:id="rId2"/>
    <sheet name="Womens Posting" sheetId="7" r:id="rId3"/>
    <sheet name="Mens Posting" sheetId="6" r:id="rId4"/>
    <sheet name="Cash Payouts" sheetId="9" r:id="rId5"/>
    <sheet name="Collections" sheetId="3" r:id="rId6"/>
    <sheet name="Side Games" sheetId="10" r:id="rId7"/>
    <sheet name="Financial" sheetId="5" r:id="rId8"/>
    <sheet name="Starting Sheet" sheetId="2" r:id="rId9"/>
  </sheets>
  <definedNames>
    <definedName name="_xlnm._FilterDatabase" localSheetId="3" hidden="1">'Mens Posting'!$B$19:$F$70</definedName>
    <definedName name="BACK">#REF!</definedName>
    <definedName name="DATA">#REF!</definedName>
    <definedName name="FRONT">#REF!</definedName>
    <definedName name="_xlnm.Print_Area" localSheetId="5">Collections!$C$1:$F$31</definedName>
    <definedName name="_xlnm.Print_Area" localSheetId="7">Financial!$A$1:$U$62</definedName>
    <definedName name="_xlnm.Print_Area" localSheetId="1">Results!$A$1:$M$48</definedName>
    <definedName name="_xlnm.Print_Area" localSheetId="6">'Side Games'!$B$1:$F$43</definedName>
    <definedName name="_xlnm.Print_Area" localSheetId="8">'Starting Sheet'!$A$1:$V$68</definedName>
    <definedName name="_xlnm.Print_Titles" localSheetId="8">'Starting Sheet'!$1:$13</definedName>
    <definedName name="TOTAL">#REF!</definedName>
  </definedNames>
  <calcPr calcId="152511" fullPrecision="0"/>
</workbook>
</file>

<file path=xl/calcChain.xml><?xml version="1.0" encoding="utf-8"?>
<calcChain xmlns="http://schemas.openxmlformats.org/spreadsheetml/2006/main">
  <c r="F53" i="8" l="1"/>
  <c r="F29" i="6"/>
  <c r="E29" i="6"/>
  <c r="F28" i="6"/>
  <c r="E28" i="6"/>
  <c r="F25" i="6"/>
  <c r="E25" i="6"/>
  <c r="F23" i="6"/>
  <c r="E23" i="6"/>
  <c r="F22" i="6"/>
  <c r="E22" i="6"/>
  <c r="F21" i="6"/>
  <c r="E21" i="6"/>
  <c r="F20" i="6"/>
  <c r="E20" i="6"/>
  <c r="F18" i="6"/>
  <c r="E18" i="6"/>
  <c r="A19" i="7"/>
  <c r="A18" i="7"/>
  <c r="M12" i="8"/>
  <c r="O32" i="5"/>
  <c r="M32" i="5"/>
  <c r="L17" i="8"/>
  <c r="M16" i="8"/>
  <c r="J76" i="5"/>
  <c r="J73" i="5"/>
  <c r="P28" i="5"/>
  <c r="O28" i="5"/>
  <c r="M28" i="5"/>
  <c r="P27" i="5"/>
  <c r="O27" i="5"/>
  <c r="M27" i="5"/>
  <c r="P17" i="5"/>
  <c r="E27" i="3"/>
  <c r="H27" i="3"/>
  <c r="J32" i="3"/>
  <c r="I27" i="3"/>
  <c r="F10" i="3"/>
  <c r="F7" i="3"/>
  <c r="F5" i="3"/>
  <c r="E3" i="3"/>
  <c r="E2" i="3"/>
  <c r="D25" i="3"/>
  <c r="C25" i="3"/>
  <c r="D24" i="3"/>
  <c r="C24" i="3"/>
  <c r="D23" i="3"/>
  <c r="C23" i="3"/>
  <c r="D22" i="3"/>
  <c r="C22" i="3"/>
  <c r="D13" i="3"/>
  <c r="C13" i="3"/>
  <c r="D12" i="3"/>
  <c r="C12" i="3"/>
  <c r="D10" i="3"/>
  <c r="C10" i="3"/>
  <c r="D9" i="3"/>
  <c r="C9" i="3"/>
  <c r="D5" i="3"/>
  <c r="C5" i="3"/>
  <c r="D4" i="3"/>
  <c r="C4" i="3"/>
  <c r="D2" i="3"/>
  <c r="C2" i="3"/>
  <c r="C15" i="10"/>
  <c r="B15" i="10"/>
  <c r="C14" i="10"/>
  <c r="B14" i="10"/>
  <c r="C20" i="10"/>
  <c r="B20" i="10"/>
  <c r="C19" i="10"/>
  <c r="B19" i="10"/>
  <c r="C18" i="10"/>
  <c r="B18" i="10"/>
  <c r="C17" i="10"/>
  <c r="B17" i="10"/>
  <c r="C13" i="10"/>
  <c r="B13" i="10"/>
  <c r="C12" i="10"/>
  <c r="B12" i="10"/>
  <c r="C10" i="10"/>
  <c r="C5" i="10"/>
  <c r="B5" i="10"/>
  <c r="B10" i="10"/>
  <c r="C4" i="10"/>
  <c r="B4" i="10"/>
  <c r="C2" i="10"/>
  <c r="B2" i="10"/>
  <c r="S70" i="2"/>
  <c r="F17" i="3"/>
  <c r="B1" i="10"/>
  <c r="B9" i="10"/>
  <c r="C9" i="10"/>
  <c r="F27" i="6"/>
  <c r="E27" i="6"/>
  <c r="L18" i="8"/>
  <c r="J70" i="5"/>
  <c r="Y70" i="5"/>
  <c r="C34" i="10"/>
  <c r="B34" i="10"/>
  <c r="C65" i="10"/>
  <c r="B65" i="10"/>
  <c r="C64" i="10"/>
  <c r="B64" i="10"/>
  <c r="C63" i="10"/>
  <c r="B63" i="10"/>
  <c r="C62" i="10"/>
  <c r="B62" i="10"/>
  <c r="C60" i="10"/>
  <c r="B60" i="10"/>
  <c r="C59" i="10"/>
  <c r="B59" i="10"/>
  <c r="C58" i="10"/>
  <c r="B58" i="10"/>
  <c r="C57" i="10"/>
  <c r="B57" i="10"/>
  <c r="C55" i="10"/>
  <c r="B55" i="10"/>
  <c r="C54" i="10"/>
  <c r="B54" i="10"/>
  <c r="C53" i="10"/>
  <c r="B53" i="10"/>
  <c r="C52" i="10"/>
  <c r="B52" i="10"/>
  <c r="C50" i="10"/>
  <c r="B50" i="10"/>
  <c r="C49" i="10"/>
  <c r="B49" i="10"/>
  <c r="C48" i="10"/>
  <c r="B48" i="10"/>
  <c r="C47" i="10"/>
  <c r="B47" i="10"/>
  <c r="C45" i="10"/>
  <c r="B45" i="10"/>
  <c r="C44" i="10"/>
  <c r="B44" i="10"/>
  <c r="C43" i="10"/>
  <c r="B43" i="10"/>
  <c r="C42" i="10"/>
  <c r="B42" i="10"/>
  <c r="C40" i="10"/>
  <c r="B40" i="10"/>
  <c r="C39" i="10"/>
  <c r="B39" i="10"/>
  <c r="C38" i="10"/>
  <c r="B38" i="10"/>
  <c r="C37" i="10"/>
  <c r="B37" i="10"/>
  <c r="C35" i="10"/>
  <c r="B35" i="10"/>
  <c r="C33" i="10"/>
  <c r="B33" i="10"/>
  <c r="C32" i="10"/>
  <c r="B32" i="10"/>
  <c r="G42" i="6"/>
  <c r="G41" i="6"/>
  <c r="G40" i="6"/>
  <c r="F26" i="6"/>
  <c r="E26" i="6"/>
  <c r="F24" i="6"/>
  <c r="E24" i="6"/>
  <c r="F19" i="6"/>
  <c r="E19" i="6"/>
  <c r="F15" i="3"/>
  <c r="F14" i="3"/>
  <c r="E13" i="3"/>
  <c r="F13" i="3" s="1"/>
  <c r="F9" i="3"/>
  <c r="F8" i="3"/>
  <c r="G25" i="3"/>
  <c r="E25" i="3"/>
  <c r="G9" i="3"/>
  <c r="G5" i="3"/>
  <c r="F17" i="5"/>
  <c r="F19" i="5" s="1"/>
  <c r="P9" i="5"/>
  <c r="I68" i="8"/>
  <c r="I67" i="8"/>
  <c r="I69" i="8" s="1"/>
  <c r="E11" i="8"/>
  <c r="L16" i="8"/>
  <c r="M100" i="2"/>
  <c r="I79" i="3"/>
  <c r="S65" i="5" s="1"/>
  <c r="S66" i="5" s="1"/>
  <c r="Y57" i="5"/>
  <c r="Y60" i="5" s="1"/>
  <c r="H85" i="3"/>
  <c r="G17" i="3"/>
  <c r="D17" i="3"/>
  <c r="C17" i="3"/>
  <c r="C70" i="10"/>
  <c r="B70" i="10"/>
  <c r="C69" i="10"/>
  <c r="B69" i="10"/>
  <c r="C68" i="10"/>
  <c r="B68" i="10"/>
  <c r="C67" i="10"/>
  <c r="B67" i="10"/>
  <c r="C30" i="10"/>
  <c r="B30" i="10"/>
  <c r="D15" i="3"/>
  <c r="C15" i="3"/>
  <c r="D14" i="3"/>
  <c r="C14" i="3"/>
  <c r="C66" i="10"/>
  <c r="B66" i="10"/>
  <c r="C29" i="10"/>
  <c r="B29" i="10"/>
  <c r="C28" i="10"/>
  <c r="B28" i="10"/>
  <c r="C27" i="10"/>
  <c r="B27" i="10"/>
  <c r="H79" i="3"/>
  <c r="G24" i="3"/>
  <c r="E24" i="3"/>
  <c r="G23" i="3"/>
  <c r="G22" i="3"/>
  <c r="G20" i="3"/>
  <c r="F20" i="3"/>
  <c r="D20" i="3"/>
  <c r="C20" i="3"/>
  <c r="G19" i="3"/>
  <c r="F19" i="3"/>
  <c r="D19" i="3"/>
  <c r="C19" i="3"/>
  <c r="G18" i="3"/>
  <c r="F18" i="3"/>
  <c r="D18" i="3"/>
  <c r="C18" i="3"/>
  <c r="G15" i="3"/>
  <c r="G14" i="3"/>
  <c r="G13" i="3"/>
  <c r="G12" i="3"/>
  <c r="G10" i="3"/>
  <c r="G8" i="3"/>
  <c r="D8" i="3"/>
  <c r="C8" i="3"/>
  <c r="G7" i="3"/>
  <c r="D7" i="3"/>
  <c r="C7" i="3"/>
  <c r="G6" i="3"/>
  <c r="E6" i="3"/>
  <c r="D6" i="3"/>
  <c r="C6" i="3"/>
  <c r="G4" i="3"/>
  <c r="E4" i="3"/>
  <c r="F4" i="3" s="1"/>
  <c r="G3" i="3"/>
  <c r="F3" i="3"/>
  <c r="D3" i="3"/>
  <c r="C3" i="3"/>
  <c r="I56" i="6"/>
  <c r="L8" i="8"/>
  <c r="L7" i="8"/>
  <c r="L6" i="8"/>
  <c r="L5" i="8"/>
  <c r="L4" i="8"/>
  <c r="E10" i="8"/>
  <c r="E7" i="8"/>
  <c r="E6" i="8"/>
  <c r="E5" i="8"/>
  <c r="E4" i="8"/>
  <c r="W64" i="5"/>
  <c r="F83" i="10"/>
  <c r="E83" i="10"/>
  <c r="D83" i="10"/>
  <c r="I82" i="3" l="1"/>
  <c r="C83" i="10"/>
  <c r="C71" i="10"/>
  <c r="B71" i="10"/>
  <c r="C61" i="10"/>
  <c r="B61" i="10"/>
  <c r="C56" i="10"/>
  <c r="B56" i="10"/>
  <c r="C51" i="10"/>
  <c r="B51" i="10"/>
  <c r="C46" i="10"/>
  <c r="B46" i="10"/>
  <c r="C41" i="10"/>
  <c r="B41" i="10"/>
  <c r="C36" i="10"/>
  <c r="B36" i="10"/>
  <c r="C31" i="10"/>
  <c r="B31" i="10"/>
  <c r="C26" i="10"/>
  <c r="B26" i="10"/>
  <c r="C25" i="10"/>
  <c r="B25" i="10"/>
  <c r="C24" i="10"/>
  <c r="B24" i="10"/>
  <c r="C23" i="10"/>
  <c r="B23" i="10"/>
  <c r="C22" i="10"/>
  <c r="B22" i="10"/>
  <c r="C21" i="10"/>
  <c r="B21" i="10"/>
  <c r="C16" i="10"/>
  <c r="B16" i="10"/>
  <c r="C11" i="10"/>
  <c r="B11" i="10"/>
  <c r="C8" i="10"/>
  <c r="B8" i="10"/>
  <c r="C7" i="10"/>
  <c r="B7" i="10"/>
  <c r="C6" i="10"/>
  <c r="B6" i="10"/>
  <c r="C3" i="10"/>
  <c r="B3" i="10"/>
  <c r="A29" i="6"/>
  <c r="A26" i="6"/>
  <c r="A25" i="6"/>
  <c r="A24" i="6"/>
  <c r="A23" i="6"/>
  <c r="A22" i="6"/>
  <c r="A21" i="6"/>
  <c r="A20" i="6"/>
  <c r="J34" i="5" l="1"/>
  <c r="Z22" i="2"/>
  <c r="A19" i="6" l="1"/>
  <c r="P22" i="3" l="1"/>
  <c r="P23" i="3"/>
  <c r="M44" i="3" l="1"/>
  <c r="A27" i="6" l="1"/>
  <c r="A28" i="6"/>
  <c r="Z24" i="2"/>
  <c r="X22" i="2"/>
  <c r="I83" i="2"/>
  <c r="G2" i="3"/>
  <c r="G79" i="3" s="1"/>
  <c r="D19" i="9"/>
  <c r="S9" i="5"/>
  <c r="S11" i="5" s="1"/>
  <c r="S10" i="5"/>
  <c r="P22" i="5"/>
  <c r="AD26" i="5"/>
  <c r="I34" i="5"/>
  <c r="X56" i="8"/>
  <c r="Y57" i="8"/>
  <c r="Y60" i="8"/>
  <c r="E79" i="3" l="1"/>
  <c r="F2" i="3"/>
  <c r="I17" i="5"/>
  <c r="I19" i="5"/>
  <c r="D26" i="5" s="1"/>
  <c r="D32" i="5" s="1"/>
  <c r="I15" i="5"/>
  <c r="F36" i="5" l="1"/>
  <c r="J32" i="5" l="1"/>
  <c r="L32" i="5" s="1"/>
  <c r="J28" i="5"/>
  <c r="L28" i="5" s="1"/>
  <c r="J30" i="5"/>
  <c r="L30" i="5" s="1"/>
  <c r="O30" i="5" s="1"/>
  <c r="J27" i="5"/>
  <c r="L27" i="5" s="1"/>
  <c r="J29" i="5"/>
  <c r="L29" i="5" s="1"/>
  <c r="M29" i="5" s="1"/>
  <c r="M4" i="8" l="1"/>
  <c r="P32" i="5"/>
  <c r="F4" i="8"/>
  <c r="O29" i="5"/>
  <c r="P29" i="5"/>
  <c r="M30" i="5"/>
  <c r="M5" i="8"/>
  <c r="P30" i="5"/>
  <c r="F5" i="8"/>
  <c r="Q29" i="5" l="1"/>
  <c r="Q28" i="5"/>
  <c r="Q30" i="5"/>
  <c r="Q27" i="5"/>
  <c r="Q32" i="5"/>
  <c r="Q34" i="5" l="1"/>
  <c r="S34" i="5" s="1"/>
  <c r="S46" i="5" s="1"/>
  <c r="S56" i="5" s="1"/>
  <c r="M48" i="5" l="1"/>
  <c r="S54" i="5" s="1"/>
  <c r="S58" i="5" s="1"/>
  <c r="C25" i="6"/>
  <c r="C22" i="6"/>
  <c r="C20" i="6"/>
  <c r="C26" i="6"/>
  <c r="C29" i="6"/>
  <c r="C23" i="6"/>
  <c r="C27" i="6"/>
  <c r="C21" i="6"/>
  <c r="C19" i="6"/>
  <c r="D23" i="6"/>
  <c r="D19" i="6"/>
  <c r="D24" i="6"/>
  <c r="D27" i="6"/>
  <c r="D29" i="6"/>
  <c r="D20" i="6"/>
  <c r="D21" i="6"/>
  <c r="D26" i="6"/>
  <c r="D22" i="6"/>
  <c r="D25" i="6"/>
</calcChain>
</file>

<file path=xl/sharedStrings.xml><?xml version="1.0" encoding="utf-8"?>
<sst xmlns="http://schemas.openxmlformats.org/spreadsheetml/2006/main" count="511" uniqueCount="288">
  <si>
    <t>Name</t>
  </si>
  <si>
    <t>Hdcp</t>
  </si>
  <si>
    <t>Flt</t>
  </si>
  <si>
    <t>NOTE :</t>
  </si>
  <si>
    <t>Voucher</t>
  </si>
  <si>
    <t>To Redeem</t>
  </si>
  <si>
    <t>Paid</t>
  </si>
  <si>
    <t>Tentative</t>
  </si>
  <si>
    <t xml:space="preserve">     Thank you.</t>
  </si>
  <si>
    <t>Check</t>
  </si>
  <si>
    <t>A</t>
  </si>
  <si>
    <t>B</t>
  </si>
  <si>
    <t xml:space="preserve">Total </t>
  </si>
  <si>
    <t>C</t>
  </si>
  <si>
    <t>Amount Redeemed</t>
  </si>
  <si>
    <t>Date:</t>
  </si>
  <si>
    <t>PLEASE READ:</t>
  </si>
  <si>
    <r>
      <t xml:space="preserve">  </t>
    </r>
    <r>
      <rPr>
        <sz val="8"/>
        <rFont val="Arial"/>
        <family val="2"/>
      </rPr>
      <t xml:space="preserve">        </t>
    </r>
    <r>
      <rPr>
        <b/>
        <sz val="8"/>
        <rFont val="Arial"/>
        <family val="2"/>
      </rPr>
      <t>Only change cells in</t>
    </r>
    <r>
      <rPr>
        <b/>
        <sz val="8"/>
        <color indexed="10"/>
        <rFont val="Arial"/>
        <family val="2"/>
      </rPr>
      <t xml:space="preserve"> color </t>
    </r>
    <r>
      <rPr>
        <b/>
        <u/>
        <sz val="8"/>
        <color indexed="10"/>
        <rFont val="Arial"/>
        <family val="2"/>
      </rPr>
      <t>Red</t>
    </r>
    <r>
      <rPr>
        <b/>
        <sz val="8"/>
        <color indexed="8"/>
        <rFont val="Arial"/>
        <family val="2"/>
      </rPr>
      <t>.</t>
    </r>
  </si>
  <si>
    <r>
      <t>Only change cells in</t>
    </r>
    <r>
      <rPr>
        <b/>
        <sz val="8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 xml:space="preserve">color </t>
    </r>
    <r>
      <rPr>
        <b/>
        <u/>
        <sz val="10"/>
        <color indexed="10"/>
        <rFont val="Arial"/>
        <family val="2"/>
      </rPr>
      <t>Red</t>
    </r>
    <r>
      <rPr>
        <b/>
        <sz val="8"/>
        <color indexed="8"/>
        <rFont val="Arial"/>
        <family val="2"/>
      </rPr>
      <t>.</t>
    </r>
  </si>
  <si>
    <t xml:space="preserve">  Address:</t>
  </si>
  <si>
    <t>Director</t>
  </si>
  <si>
    <t>Jeff Gase</t>
  </si>
  <si>
    <t>Address (Mail Code):</t>
  </si>
  <si>
    <t xml:space="preserve">  Course Contact:</t>
  </si>
  <si>
    <t>Phone:</t>
  </si>
  <si>
    <t>805 791-8166</t>
  </si>
  <si>
    <t>Course Fee</t>
  </si>
  <si>
    <t xml:space="preserve">  Tournament Fee Per Player:</t>
  </si>
  <si>
    <t xml:space="preserve"> Green Fees:</t>
  </si>
  <si>
    <t># of Golfers</t>
  </si>
  <si>
    <t>(green fee + cart if req'd)</t>
  </si>
  <si>
    <t xml:space="preserve">   (Does not include</t>
  </si>
  <si>
    <t>Pro-Shop Prizes:</t>
  </si>
  <si>
    <t>Yes</t>
  </si>
  <si>
    <t>No</t>
  </si>
  <si>
    <t>x</t>
  </si>
  <si>
    <t xml:space="preserve">   club surcharge)</t>
  </si>
  <si>
    <t>Total Green Fees</t>
  </si>
  <si>
    <t>=</t>
  </si>
  <si>
    <t xml:space="preserve">  Allocated Tournament Funds:</t>
  </si>
  <si>
    <t>Disbursements to Course:</t>
  </si>
  <si>
    <t xml:space="preserve">Military </t>
  </si>
  <si>
    <r>
      <t>Note</t>
    </r>
    <r>
      <rPr>
        <sz val="8"/>
        <rFont val="Arial"/>
        <family val="2"/>
      </rPr>
      <t>:  Do not include tournament chairperson in # of golfers</t>
    </r>
  </si>
  <si>
    <t>Check #</t>
  </si>
  <si>
    <t>Amount</t>
  </si>
  <si>
    <t xml:space="preserve">  discount</t>
  </si>
  <si>
    <t>Hospitality</t>
  </si>
  <si>
    <t xml:space="preserve">   Deposit</t>
  </si>
  <si>
    <t xml:space="preserve">   (if applicable)</t>
  </si>
  <si>
    <t>Club Fund</t>
  </si>
  <si>
    <t xml:space="preserve">   Fees</t>
  </si>
  <si>
    <t>Prize Fund</t>
  </si>
  <si>
    <t>Total</t>
  </si>
  <si>
    <t xml:space="preserve">  Prize Fund Distribution:</t>
  </si>
  <si>
    <t>Total Prize</t>
  </si>
  <si>
    <t xml:space="preserve"> Places Paid</t>
  </si>
  <si>
    <t>No. of</t>
  </si>
  <si>
    <t>$ Allocated</t>
  </si>
  <si>
    <t>$ Avail</t>
  </si>
  <si>
    <t xml:space="preserve">Paid </t>
  </si>
  <si>
    <t xml:space="preserve">     Fund</t>
  </si>
  <si>
    <t xml:space="preserve"> Flight</t>
  </si>
  <si>
    <t>#</t>
  </si>
  <si>
    <t>Golfers</t>
  </si>
  <si>
    <t>Per Golfer</t>
  </si>
  <si>
    <t>Round to $</t>
  </si>
  <si>
    <t>1st</t>
  </si>
  <si>
    <t>2nd</t>
  </si>
  <si>
    <t>3rd</t>
  </si>
  <si>
    <t xml:space="preserve">     Less</t>
  </si>
  <si>
    <t>Chairperson's Green</t>
  </si>
  <si>
    <t xml:space="preserve">Fees &amp; 1/2 cart </t>
  </si>
  <si>
    <t>Ladies</t>
  </si>
  <si>
    <t>Available</t>
  </si>
  <si>
    <t xml:space="preserve">   Prize Fund</t>
  </si>
  <si>
    <t>Guests</t>
  </si>
  <si>
    <t xml:space="preserve">  Recommended Distribution:</t>
  </si>
  <si>
    <t>Prize Distributions:</t>
  </si>
  <si>
    <t xml:space="preserve">          Total Paid</t>
  </si>
  <si>
    <t>Available Prize Fund / Number of golfers = $ Available Per Golfer</t>
  </si>
  <si>
    <t>2 Places   =</t>
  </si>
  <si>
    <t>:</t>
  </si>
  <si>
    <t xml:space="preserve">3 Places   = </t>
  </si>
  <si>
    <t xml:space="preserve">  Submit the Following as Indicated:</t>
  </si>
  <si>
    <t xml:space="preserve"> Monies Collected:</t>
  </si>
  <si>
    <t xml:space="preserve">  Checks</t>
  </si>
  <si>
    <t xml:space="preserve">  Cash</t>
  </si>
  <si>
    <t>Hospitality Expenses</t>
  </si>
  <si>
    <t xml:space="preserve">    (if applicable)</t>
  </si>
  <si>
    <t xml:space="preserve">  Vouchers</t>
  </si>
  <si>
    <t xml:space="preserve">  Other</t>
  </si>
  <si>
    <t>Total Disbursements</t>
  </si>
  <si>
    <t xml:space="preserve">  Total</t>
  </si>
  <si>
    <r>
      <t xml:space="preserve">  </t>
    </r>
    <r>
      <rPr>
        <b/>
        <u/>
        <sz val="9"/>
        <rFont val="Arial"/>
        <family val="2"/>
      </rPr>
      <t>Comments:</t>
    </r>
  </si>
  <si>
    <t xml:space="preserve">   Financial Recap:</t>
  </si>
  <si>
    <t xml:space="preserve">      Money Collected</t>
  </si>
  <si>
    <t xml:space="preserve">      Money Distributed</t>
  </si>
  <si>
    <t xml:space="preserve">      Tournament Profit</t>
  </si>
  <si>
    <t>BNAGC Rev 1 Form, 4/99</t>
  </si>
  <si>
    <t>Men’s</t>
  </si>
  <si>
    <t>Tournament Posting Sheet</t>
  </si>
  <si>
    <t>Southern California Golf Association</t>
  </si>
  <si>
    <t>Maximum Number to be Posted</t>
  </si>
  <si>
    <t xml:space="preserve">Course Played:   </t>
  </si>
  <si>
    <t>Boeing Space Golf Club</t>
  </si>
  <si>
    <t>Club Number:   SY69</t>
  </si>
  <si>
    <t>Date</t>
  </si>
  <si>
    <t>Played</t>
  </si>
  <si>
    <t>Adj.</t>
  </si>
  <si>
    <t>Score</t>
  </si>
  <si>
    <t>Course</t>
  </si>
  <si>
    <t>Rating</t>
  </si>
  <si>
    <t>Slope</t>
  </si>
  <si>
    <t>Last Name</t>
  </si>
  <si>
    <t>First</t>
  </si>
  <si>
    <t>Home Course</t>
  </si>
  <si>
    <t>Women’s</t>
  </si>
  <si>
    <t xml:space="preserve"> </t>
  </si>
  <si>
    <t>owed to Gary</t>
  </si>
  <si>
    <t>Sleves Redeemed</t>
  </si>
  <si>
    <t>Checks will be mailed to these individuals</t>
  </si>
  <si>
    <t>Gase</t>
  </si>
  <si>
    <t>Jeff</t>
  </si>
  <si>
    <t xml:space="preserve">Gary </t>
  </si>
  <si>
    <t>Perkins</t>
  </si>
  <si>
    <t>Bill</t>
  </si>
  <si>
    <t>Al</t>
  </si>
  <si>
    <t>Lisch</t>
  </si>
  <si>
    <t>Fields</t>
  </si>
  <si>
    <t>Mark</t>
  </si>
  <si>
    <t>Squillace</t>
  </si>
  <si>
    <t>John</t>
  </si>
  <si>
    <t>Home    Club</t>
  </si>
  <si>
    <t>Tom</t>
  </si>
  <si>
    <t>Hughes</t>
  </si>
  <si>
    <t>Script Available</t>
  </si>
  <si>
    <t>Amount Required</t>
  </si>
  <si>
    <t>1st Name</t>
  </si>
  <si>
    <t>Surname</t>
  </si>
  <si>
    <t>Cash</t>
  </si>
  <si>
    <t>First Name</t>
  </si>
  <si>
    <t>Sleeves</t>
  </si>
  <si>
    <t>B's</t>
  </si>
  <si>
    <t>A's</t>
  </si>
  <si>
    <t>L's</t>
  </si>
  <si>
    <t>CAL's</t>
  </si>
  <si>
    <t>C's</t>
  </si>
  <si>
    <t>Rod</t>
  </si>
  <si>
    <t>Hamilton</t>
  </si>
  <si>
    <t>Heidi</t>
  </si>
  <si>
    <t>Bartol</t>
  </si>
  <si>
    <t>Richard</t>
  </si>
  <si>
    <t>Theresa</t>
  </si>
  <si>
    <t>Gross Skins $5</t>
  </si>
  <si>
    <t>Net Skins $5</t>
  </si>
  <si>
    <t>Blind Draw $5</t>
  </si>
  <si>
    <t xml:space="preserve">Dennis </t>
  </si>
  <si>
    <t>Box</t>
  </si>
  <si>
    <t>Mathiesen</t>
  </si>
  <si>
    <t>Miller</t>
  </si>
  <si>
    <t>Larry</t>
  </si>
  <si>
    <t>Gale</t>
  </si>
  <si>
    <t>Schluter</t>
  </si>
  <si>
    <t>Funke Sr.</t>
  </si>
  <si>
    <t>Funke Jr.</t>
  </si>
  <si>
    <t>Debbie</t>
  </si>
  <si>
    <t>Barbara</t>
  </si>
  <si>
    <t xml:space="preserve">Mike </t>
  </si>
  <si>
    <t xml:space="preserve">Tom </t>
  </si>
  <si>
    <t>Rasset</t>
  </si>
  <si>
    <t>Terry</t>
  </si>
  <si>
    <t>Weltman</t>
  </si>
  <si>
    <t xml:space="preserve">Dave </t>
  </si>
  <si>
    <t>Wallace</t>
  </si>
  <si>
    <t>Bates</t>
  </si>
  <si>
    <t xml:space="preserve">Jeff </t>
  </si>
  <si>
    <t>Schlieder</t>
  </si>
  <si>
    <t>McKay</t>
  </si>
  <si>
    <t>rowdygase@msn.com</t>
  </si>
  <si>
    <t>Red</t>
  </si>
  <si>
    <t>White</t>
  </si>
  <si>
    <t>Men</t>
  </si>
  <si>
    <t>Women</t>
  </si>
  <si>
    <t>Script redeemed is as follows:</t>
  </si>
  <si>
    <t>Note:  Guests Play using Callaway for tourney,</t>
  </si>
  <si>
    <t>but the number next to your name is your handicap</t>
  </si>
  <si>
    <t>for net skins and blind draw if you wish to play</t>
  </si>
  <si>
    <r>
      <t xml:space="preserve">OPTIONAL BET:  </t>
    </r>
    <r>
      <rPr>
        <b/>
        <sz val="12"/>
        <color indexed="12"/>
        <rFont val="Cambria"/>
        <family val="1"/>
      </rPr>
      <t>Blind Draw = $5, NET SKINS = $5, GROSS SKINS = $5</t>
    </r>
  </si>
  <si>
    <t>SGC</t>
  </si>
  <si>
    <t>TOTAK</t>
  </si>
  <si>
    <t>AMEX</t>
  </si>
  <si>
    <t>…...................</t>
  </si>
  <si>
    <t>Time</t>
  </si>
  <si>
    <t>l</t>
  </si>
  <si>
    <t>Minerva</t>
  </si>
  <si>
    <t>Venitsky</t>
  </si>
  <si>
    <r>
      <t>Directions</t>
    </r>
    <r>
      <rPr>
        <sz val="10"/>
        <rFont val="Cambria"/>
        <family val="1"/>
      </rPr>
      <t xml:space="preserve">:  Type in the address above into your MapQuest. </t>
    </r>
  </si>
  <si>
    <t>None</t>
  </si>
  <si>
    <t>Hole</t>
  </si>
  <si>
    <t>Blind Draw</t>
  </si>
  <si>
    <t>each</t>
  </si>
  <si>
    <t>Front</t>
  </si>
  <si>
    <t>Back</t>
  </si>
  <si>
    <t>"A"  Flight</t>
  </si>
  <si>
    <t>"B"  Flight</t>
  </si>
  <si>
    <t>a</t>
  </si>
  <si>
    <t>D</t>
  </si>
  <si>
    <t>LaCasella</t>
  </si>
  <si>
    <t>Carriger</t>
  </si>
  <si>
    <t>players paying</t>
  </si>
  <si>
    <t>excess of $70</t>
  </si>
  <si>
    <t>jeff green fee</t>
  </si>
  <si>
    <t>gain</t>
  </si>
  <si>
    <t>Dave</t>
  </si>
  <si>
    <t xml:space="preserve">        </t>
  </si>
  <si>
    <t>Cash Winners</t>
  </si>
  <si>
    <t>Jurupa Hills CC  Results</t>
  </si>
  <si>
    <t>GC</t>
  </si>
  <si>
    <t>Jurupa Hills</t>
  </si>
  <si>
    <t>6161 Moraga Avenue; Riverside, CA 92509</t>
  </si>
  <si>
    <t>(951) 685-7214</t>
  </si>
  <si>
    <t xml:space="preserve">Regular start so last group will bring in the KP markers </t>
  </si>
  <si>
    <t>9:30</t>
  </si>
  <si>
    <t>Those who collected on sleeves won today are:</t>
  </si>
  <si>
    <t xml:space="preserve">Script  Redeemed: </t>
  </si>
  <si>
    <t>AccT No.</t>
  </si>
  <si>
    <t>Net Skins XX\ Each</t>
  </si>
  <si>
    <t>Herman</t>
  </si>
  <si>
    <r>
      <t>Most Men play from White Tees and Women play from the Gold</t>
    </r>
    <r>
      <rPr>
        <b/>
        <u/>
        <sz val="10"/>
        <rFont val="Cambria"/>
        <family val="1"/>
      </rPr>
      <t xml:space="preserve"> Tees.  If you want to play other tees just let me know</t>
    </r>
    <r>
      <rPr>
        <b/>
        <sz val="10"/>
        <rFont val="Cambria"/>
        <family val="1"/>
      </rPr>
      <t xml:space="preserve">
Tournament Chairperson:  Jeff Gase, (Cell) = (805) 791-8166; rowdygase@msn.com
</t>
    </r>
    <r>
      <rPr>
        <b/>
        <sz val="10"/>
        <color indexed="12"/>
        <rFont val="Cambria"/>
        <family val="1"/>
      </rPr>
      <t>Closest to the pin</t>
    </r>
    <r>
      <rPr>
        <b/>
        <sz val="10"/>
        <rFont val="Cambria"/>
        <family val="1"/>
      </rPr>
      <t>:  Men &amp; Women: 3, 8, 14  &amp; 18;  FLIGHTS A, B, C  and L(for Ladies) &amp; Calaway (for Guests &amp; Members with No Index) Note there enough ladies that they will have a separate closest to the pin on all par 3's</t>
    </r>
  </si>
  <si>
    <t>Long</t>
  </si>
  <si>
    <t>Kim</t>
  </si>
  <si>
    <t>Please call me or leave a message at 805-791-8166 for any cancellations or changes no later than 12 noon on April 25th</t>
  </si>
  <si>
    <r>
      <t>SPACE GOLF CLUB</t>
    </r>
    <r>
      <rPr>
        <b/>
        <sz val="16"/>
        <rFont val="Courier New"/>
        <family val="3"/>
      </rPr>
      <t xml:space="preserve">
JURUPA HILLS CC                                             SATURDAY, 26 APRIL 2025</t>
    </r>
  </si>
  <si>
    <t>Dan</t>
  </si>
  <si>
    <t>Plascencia</t>
  </si>
  <si>
    <t>Olivares</t>
  </si>
  <si>
    <t>Zambrano</t>
  </si>
  <si>
    <t>Gerald</t>
  </si>
  <si>
    <t>Williams</t>
  </si>
  <si>
    <t>Steve</t>
  </si>
  <si>
    <t xml:space="preserve">Wally </t>
  </si>
  <si>
    <t>Stock</t>
  </si>
  <si>
    <t>Stacey</t>
  </si>
  <si>
    <t xml:space="preserve">Oscar </t>
  </si>
  <si>
    <t>Ternate</t>
  </si>
  <si>
    <t>Borders (G)</t>
  </si>
  <si>
    <t>Dean</t>
  </si>
  <si>
    <t>Prosak</t>
  </si>
  <si>
    <t>Edwards</t>
  </si>
  <si>
    <t>Renee</t>
  </si>
  <si>
    <t xml:space="preserve">Max </t>
  </si>
  <si>
    <t>Alex</t>
  </si>
  <si>
    <t xml:space="preserve">Martin </t>
  </si>
  <si>
    <t>Jim</t>
  </si>
  <si>
    <t>Miyamura</t>
  </si>
  <si>
    <t>18.4 ?? At USGA/SCGA</t>
  </si>
  <si>
    <t>VISA</t>
  </si>
  <si>
    <t xml:space="preserve">No </t>
  </si>
  <si>
    <t xml:space="preserve">  </t>
  </si>
  <si>
    <t xml:space="preserve">Alex Prosak Collected 1 or 2 that he won today. Jeff collected 2, 1 today and </t>
  </si>
  <si>
    <t xml:space="preserve">1 owed.  Max Kim and Reee Edwards collected 1 each for today </t>
  </si>
  <si>
    <t>I charged $1,120  to my Master Card to Jurupa Hills</t>
  </si>
  <si>
    <t>(15*2)-70 =-$40 loss</t>
  </si>
  <si>
    <t>I wrote a check for $535.  Plus the  $585 in cash that I deposited, which adds up to $1,120</t>
  </si>
  <si>
    <t>Note:   Jim Zambrano did not bring a check and has no money so he VENMOed me $67,</t>
  </si>
  <si>
    <t>I put in $67 of my money to compensate for the $67 going to me in a few days.</t>
  </si>
  <si>
    <t>Minerva won 1 so she now has 7 sleeves.</t>
  </si>
  <si>
    <t>Women's Flight</t>
  </si>
  <si>
    <t xml:space="preserve">Stacey </t>
  </si>
  <si>
    <t>Wally</t>
  </si>
  <si>
    <t xml:space="preserve">Dan </t>
  </si>
  <si>
    <t xml:space="preserve">Gerald </t>
  </si>
  <si>
    <t>DNF</t>
  </si>
  <si>
    <t xml:space="preserve">Jim </t>
  </si>
  <si>
    <t>Martin</t>
  </si>
  <si>
    <t>Guest Flight</t>
  </si>
  <si>
    <t>Borders</t>
  </si>
  <si>
    <t>2&amp;3</t>
  </si>
  <si>
    <t>4&amp;3</t>
  </si>
  <si>
    <t>Gross Skins $4.50 each</t>
  </si>
  <si>
    <t>9&amp;14</t>
  </si>
  <si>
    <t>4&amp;2</t>
  </si>
  <si>
    <t>11&amp;16</t>
  </si>
  <si>
    <t>Max</t>
  </si>
  <si>
    <t>3&amp;3</t>
  </si>
  <si>
    <t xml:space="preserve">Alex </t>
  </si>
  <si>
    <t>nine holes</t>
  </si>
  <si>
    <t>gold tees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</si>
</sst>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"/>
    <numFmt numFmtId="166" formatCode="&quot;$&quot;#,##0.00"/>
    <numFmt numFmtId="167" formatCode="dd\ mmm\ yy"/>
    <numFmt numFmtId="168" formatCode="&quot;$&quot;#,##0.000"/>
    <numFmt numFmtId="169" formatCode="[$-409]mmmm\ d\,\ yyyy;@"/>
    <numFmt numFmtId="170" formatCode="_(&quot;$&quot;* #,##0_);_(&quot;$&quot;* \(#,##0\);_(&quot;$&quot;* &quot;-&quot;??_);_(@_)"/>
    <numFmt numFmtId="171" formatCode="[$-409]dd\-mmm\-yy;@"/>
  </numFmts>
  <fonts count="90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Courier New"/>
      <family val="3"/>
    </font>
    <font>
      <b/>
      <sz val="10"/>
      <name val="Arial"/>
      <family val="2"/>
    </font>
    <font>
      <b/>
      <sz val="12"/>
      <color indexed="12"/>
      <name val="Arial"/>
      <family val="2"/>
    </font>
    <font>
      <b/>
      <u/>
      <sz val="12"/>
      <color indexed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u/>
      <sz val="10"/>
      <color indexed="55"/>
      <name val="Arial"/>
      <family val="2"/>
    </font>
    <font>
      <b/>
      <sz val="9"/>
      <name val="Arial"/>
      <family val="2"/>
    </font>
    <font>
      <b/>
      <sz val="18"/>
      <name val="Courier New"/>
      <family val="3"/>
    </font>
    <font>
      <sz val="12"/>
      <name val="Arial"/>
      <family val="2"/>
    </font>
    <font>
      <b/>
      <sz val="10"/>
      <color indexed="10"/>
      <name val="Arial"/>
      <family val="2"/>
    </font>
    <font>
      <sz val="8"/>
      <name val="Arial Narrow"/>
      <family val="2"/>
    </font>
    <font>
      <b/>
      <sz val="11"/>
      <color indexed="12"/>
      <name val="Arial"/>
      <family val="2"/>
    </font>
    <font>
      <b/>
      <sz val="12"/>
      <color indexed="10"/>
      <name val="Arial"/>
      <family val="2"/>
    </font>
    <font>
      <sz val="8"/>
      <name val="Arial"/>
      <family val="2"/>
    </font>
    <font>
      <strike/>
      <sz val="10"/>
      <name val="Arial"/>
      <family val="2"/>
    </font>
    <font>
      <b/>
      <u/>
      <sz val="10"/>
      <name val="Arial"/>
      <family val="2"/>
    </font>
    <font>
      <b/>
      <sz val="10"/>
      <color indexed="12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b/>
      <u/>
      <sz val="10"/>
      <color indexed="10"/>
      <name val="Arial"/>
      <family val="2"/>
    </font>
    <font>
      <b/>
      <u/>
      <sz val="8"/>
      <color indexed="10"/>
      <name val="Arial"/>
      <family val="2"/>
    </font>
    <font>
      <b/>
      <sz val="8"/>
      <color indexed="8"/>
      <name val="Arial"/>
      <family val="2"/>
    </font>
    <font>
      <b/>
      <u/>
      <sz val="10"/>
      <color indexed="12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sz val="8"/>
      <color indexed="10"/>
      <name val="Arial"/>
      <family val="2"/>
    </font>
    <font>
      <b/>
      <u/>
      <sz val="8"/>
      <name val="Arial"/>
      <family val="2"/>
    </font>
    <font>
      <b/>
      <i/>
      <sz val="8"/>
      <name val="Arial"/>
      <family val="2"/>
    </font>
    <font>
      <i/>
      <sz val="7"/>
      <name val="Arial"/>
      <family val="2"/>
    </font>
    <font>
      <b/>
      <u/>
      <sz val="9"/>
      <name val="Arial"/>
      <family val="2"/>
    </font>
    <font>
      <u/>
      <sz val="8"/>
      <name val="Arial"/>
      <family val="2"/>
    </font>
    <font>
      <u/>
      <sz val="8"/>
      <color indexed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4"/>
      <color indexed="10"/>
      <name val="Arial"/>
      <family val="2"/>
    </font>
    <font>
      <sz val="14"/>
      <name val="Arial"/>
      <family val="2"/>
    </font>
    <font>
      <sz val="10"/>
      <color indexed="0"/>
      <name val="Arial"/>
      <family val="2"/>
    </font>
    <font>
      <sz val="9"/>
      <name val="Arial"/>
      <family val="2"/>
    </font>
    <font>
      <b/>
      <sz val="10"/>
      <color indexed="56"/>
      <name val="ARIAL"/>
      <family val="2"/>
    </font>
    <font>
      <sz val="10"/>
      <color indexed="8"/>
      <name val="Arial"/>
      <family val="2"/>
    </font>
    <font>
      <sz val="11"/>
      <name val="Times New Roman"/>
      <family val="1"/>
    </font>
    <font>
      <b/>
      <sz val="9"/>
      <name val="Times New Roman"/>
      <family val="1"/>
    </font>
    <font>
      <b/>
      <sz val="9"/>
      <color indexed="12"/>
      <name val="Times New Roman"/>
      <family val="1"/>
    </font>
    <font>
      <b/>
      <sz val="9"/>
      <color indexed="10"/>
      <name val="Times New Roman"/>
      <family val="1"/>
    </font>
    <font>
      <b/>
      <sz val="16"/>
      <name val="Arial"/>
      <family val="2"/>
    </font>
    <font>
      <sz val="10"/>
      <name val="Arial Unicode MS"/>
      <family val="2"/>
    </font>
    <font>
      <b/>
      <sz val="10"/>
      <color indexed="10"/>
      <name val="Arial"/>
      <family val="2"/>
    </font>
    <font>
      <b/>
      <sz val="14"/>
      <color indexed="10"/>
      <name val="Arial"/>
      <family val="2"/>
    </font>
    <font>
      <b/>
      <sz val="6"/>
      <name val="Arial"/>
      <family val="2"/>
    </font>
    <font>
      <b/>
      <sz val="8"/>
      <name val="Times New Roman"/>
      <family val="1"/>
    </font>
    <font>
      <i/>
      <sz val="10"/>
      <name val="Wingdings 2"/>
      <family val="1"/>
      <charset val="2"/>
    </font>
    <font>
      <i/>
      <sz val="8"/>
      <name val="ZapfDingbats"/>
      <family val="5"/>
      <charset val="2"/>
    </font>
    <font>
      <sz val="8"/>
      <name val="ZapfDingbats"/>
      <family val="5"/>
      <charset val="2"/>
    </font>
    <font>
      <sz val="8"/>
      <name val="Times New Roman"/>
      <family val="1"/>
    </font>
    <font>
      <b/>
      <sz val="8"/>
      <color indexed="12"/>
      <name val="Arial"/>
      <family val="2"/>
    </font>
    <font>
      <b/>
      <sz val="10"/>
      <name val="Times New Roman"/>
      <family val="1"/>
    </font>
    <font>
      <b/>
      <sz val="12"/>
      <name val="Times New Roman"/>
      <family val="1"/>
    </font>
    <font>
      <strike/>
      <sz val="10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trike/>
      <sz val="8"/>
      <name val="Arial"/>
      <family val="2"/>
    </font>
    <font>
      <b/>
      <strike/>
      <sz val="10"/>
      <name val="Cambria"/>
      <family val="1"/>
    </font>
    <font>
      <b/>
      <strike/>
      <sz val="10"/>
      <name val="Arial"/>
      <family val="2"/>
    </font>
    <font>
      <strike/>
      <sz val="8"/>
      <name val="Cambria"/>
      <family val="1"/>
    </font>
    <font>
      <strike/>
      <sz val="10"/>
      <color indexed="12"/>
      <name val="Cambria"/>
      <family val="1"/>
    </font>
    <font>
      <b/>
      <sz val="12"/>
      <name val="Cambria"/>
      <family val="1"/>
    </font>
    <font>
      <b/>
      <sz val="12"/>
      <color indexed="12"/>
      <name val="Cambria"/>
      <family val="1"/>
    </font>
    <font>
      <sz val="12"/>
      <name val="Cambria"/>
      <family val="1"/>
    </font>
    <font>
      <i/>
      <sz val="11"/>
      <name val="Cambria"/>
      <family val="1"/>
      <scheme val="major"/>
    </font>
    <font>
      <b/>
      <strike/>
      <sz val="8"/>
      <name val="Cambria"/>
      <family val="1"/>
    </font>
    <font>
      <b/>
      <i/>
      <sz val="10"/>
      <name val="Arial"/>
      <family val="2"/>
    </font>
    <font>
      <strike/>
      <sz val="9"/>
      <name val="Times New Roman"/>
      <family val="1"/>
    </font>
    <font>
      <b/>
      <strike/>
      <u/>
      <sz val="10"/>
      <name val="Cambria"/>
      <family val="1"/>
    </font>
    <font>
      <b/>
      <u/>
      <sz val="10"/>
      <name val="Cambria"/>
      <family val="1"/>
    </font>
    <font>
      <b/>
      <strike/>
      <sz val="8"/>
      <color indexed="10"/>
      <name val="Arial"/>
      <family val="2"/>
    </font>
    <font>
      <b/>
      <strike/>
      <sz val="8"/>
      <name val="Arial"/>
      <family val="2"/>
    </font>
    <font>
      <b/>
      <strike/>
      <u/>
      <sz val="8"/>
      <name val="Arial"/>
      <family val="2"/>
    </font>
    <font>
      <strike/>
      <u/>
      <sz val="8"/>
      <name val="Arial"/>
      <family val="2"/>
    </font>
    <font>
      <strike/>
      <sz val="8"/>
      <color indexed="10"/>
      <name val="Arial"/>
      <family val="2"/>
    </font>
    <font>
      <b/>
      <sz val="10"/>
      <color indexed="12"/>
      <name val="Cambria"/>
      <family val="1"/>
    </font>
    <font>
      <b/>
      <i/>
      <sz val="10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</cellStyleXfs>
  <cellXfs count="5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1" fontId="0" fillId="0" borderId="0" xfId="0" applyNumberFormat="1" applyAlignment="1">
      <alignment horizontal="center"/>
    </xf>
    <xf numFmtId="21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Continuous" vertical="center"/>
    </xf>
    <xf numFmtId="0" fontId="0" fillId="0" borderId="0" xfId="0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5" xfId="0" applyFont="1" applyBorder="1" applyAlignment="1">
      <alignment horizontal="centerContinuous"/>
    </xf>
    <xf numFmtId="0" fontId="0" fillId="0" borderId="0" xfId="0" quotePrefix="1" applyAlignment="1">
      <alignment horizontal="center"/>
    </xf>
    <xf numFmtId="20" fontId="8" fillId="0" borderId="0" xfId="0" applyNumberFormat="1" applyFont="1" applyAlignment="1">
      <alignment horizontal="center"/>
    </xf>
    <xf numFmtId="20" fontId="9" fillId="0" borderId="0" xfId="0" quotePrefix="1" applyNumberFormat="1" applyFont="1" applyAlignment="1">
      <alignment horizontal="center"/>
    </xf>
    <xf numFmtId="20" fontId="0" fillId="0" borderId="0" xfId="0" applyNumberFormat="1" applyAlignment="1">
      <alignment horizontal="center"/>
    </xf>
    <xf numFmtId="0" fontId="5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 wrapText="1"/>
    </xf>
    <xf numFmtId="20" fontId="5" fillId="0" borderId="0" xfId="0" applyNumberFormat="1" applyFont="1" applyAlignment="1">
      <alignment horizontal="center"/>
    </xf>
    <xf numFmtId="0" fontId="9" fillId="0" borderId="0" xfId="0" applyFont="1" applyAlignment="1">
      <alignment horizontal="centerContinuous"/>
    </xf>
    <xf numFmtId="0" fontId="13" fillId="0" borderId="0" xfId="0" applyFont="1"/>
    <xf numFmtId="1" fontId="3" fillId="0" borderId="6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6" fillId="0" borderId="7" xfId="0" applyFont="1" applyBorder="1" applyAlignment="1">
      <alignment horizontal="centerContinuous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/>
    </xf>
    <xf numFmtId="1" fontId="3" fillId="0" borderId="6" xfId="0" quotePrefix="1" applyNumberFormat="1" applyFont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6" fillId="0" borderId="8" xfId="0" applyFont="1" applyBorder="1" applyAlignment="1">
      <alignment horizontal="centerContinuous"/>
    </xf>
    <xf numFmtId="0" fontId="6" fillId="0" borderId="9" xfId="0" applyFont="1" applyBorder="1" applyAlignment="1">
      <alignment horizontal="centerContinuous"/>
    </xf>
    <xf numFmtId="0" fontId="16" fillId="0" borderId="0" xfId="0" applyFont="1" applyAlignment="1">
      <alignment horizontal="centerContinuous"/>
    </xf>
    <xf numFmtId="0" fontId="22" fillId="0" borderId="0" xfId="0" applyFont="1"/>
    <xf numFmtId="0" fontId="22" fillId="2" borderId="0" xfId="0" applyFont="1" applyFill="1"/>
    <xf numFmtId="4" fontId="22" fillId="0" borderId="0" xfId="0" applyNumberFormat="1" applyFont="1"/>
    <xf numFmtId="166" fontId="22" fillId="0" borderId="0" xfId="0" applyNumberFormat="1" applyFont="1"/>
    <xf numFmtId="49" fontId="22" fillId="0" borderId="0" xfId="0" applyNumberFormat="1" applyFont="1" applyAlignment="1">
      <alignment horizontal="center"/>
    </xf>
    <xf numFmtId="0" fontId="11" fillId="0" borderId="11" xfId="0" applyFont="1" applyBorder="1"/>
    <xf numFmtId="0" fontId="24" fillId="0" borderId="12" xfId="0" applyFont="1" applyBorder="1"/>
    <xf numFmtId="0" fontId="17" fillId="0" borderId="12" xfId="0" applyFont="1" applyBorder="1"/>
    <xf numFmtId="0" fontId="23" fillId="0" borderId="12" xfId="0" applyFont="1" applyBorder="1"/>
    <xf numFmtId="0" fontId="23" fillId="0" borderId="11" xfId="0" applyFont="1" applyBorder="1"/>
    <xf numFmtId="0" fontId="11" fillId="0" borderId="12" xfId="0" applyFont="1" applyBorder="1"/>
    <xf numFmtId="167" fontId="25" fillId="0" borderId="12" xfId="0" applyNumberFormat="1" applyFont="1" applyBorder="1" applyAlignment="1">
      <alignment horizontal="center"/>
    </xf>
    <xf numFmtId="0" fontId="0" fillId="0" borderId="13" xfId="0" applyBorder="1"/>
    <xf numFmtId="0" fontId="7" fillId="3" borderId="0" xfId="0" applyFont="1" applyFill="1"/>
    <xf numFmtId="0" fontId="0" fillId="3" borderId="0" xfId="0" applyFill="1"/>
    <xf numFmtId="0" fontId="26" fillId="3" borderId="0" xfId="0" applyFont="1" applyFill="1"/>
    <xf numFmtId="0" fontId="0" fillId="0" borderId="14" xfId="0" applyBorder="1"/>
    <xf numFmtId="0" fontId="23" fillId="0" borderId="15" xfId="0" applyFont="1" applyBorder="1"/>
    <xf numFmtId="0" fontId="23" fillId="0" borderId="14" xfId="0" applyFont="1" applyBorder="1"/>
    <xf numFmtId="0" fontId="0" fillId="0" borderId="16" xfId="0" applyBorder="1"/>
    <xf numFmtId="0" fontId="25" fillId="0" borderId="0" xfId="0" applyFont="1"/>
    <xf numFmtId="0" fontId="24" fillId="0" borderId="0" xfId="0" applyFont="1"/>
    <xf numFmtId="0" fontId="11" fillId="0" borderId="17" xfId="0" applyFont="1" applyBorder="1"/>
    <xf numFmtId="0" fontId="23" fillId="0" borderId="0" xfId="0" applyFont="1"/>
    <xf numFmtId="0" fontId="23" fillId="0" borderId="17" xfId="0" applyFont="1" applyBorder="1"/>
    <xf numFmtId="0" fontId="0" fillId="0" borderId="18" xfId="0" applyBorder="1"/>
    <xf numFmtId="0" fontId="21" fillId="0" borderId="0" xfId="0" applyFont="1"/>
    <xf numFmtId="0" fontId="29" fillId="0" borderId="0" xfId="0" applyFont="1"/>
    <xf numFmtId="0" fontId="0" fillId="0" borderId="17" xfId="0" applyBorder="1"/>
    <xf numFmtId="0" fontId="30" fillId="0" borderId="0" xfId="0" applyFont="1"/>
    <xf numFmtId="1" fontId="25" fillId="0" borderId="0" xfId="0" applyNumberFormat="1" applyFont="1" applyAlignment="1">
      <alignment horizontal="left"/>
    </xf>
    <xf numFmtId="0" fontId="0" fillId="0" borderId="19" xfId="0" applyBorder="1"/>
    <xf numFmtId="0" fontId="23" fillId="0" borderId="20" xfId="0" applyFont="1" applyBorder="1"/>
    <xf numFmtId="0" fontId="23" fillId="0" borderId="19" xfId="0" applyFont="1" applyBorder="1"/>
    <xf numFmtId="0" fontId="0" fillId="0" borderId="21" xfId="0" applyBorder="1"/>
    <xf numFmtId="0" fontId="23" fillId="0" borderId="22" xfId="0" applyFont="1" applyBorder="1"/>
    <xf numFmtId="0" fontId="24" fillId="0" borderId="17" xfId="0" applyFont="1" applyBorder="1"/>
    <xf numFmtId="165" fontId="25" fillId="0" borderId="23" xfId="0" applyNumberFormat="1" applyFont="1" applyBorder="1" applyAlignment="1">
      <alignment horizontal="center"/>
    </xf>
    <xf numFmtId="0" fontId="23" fillId="0" borderId="18" xfId="0" applyFont="1" applyBorder="1"/>
    <xf numFmtId="0" fontId="3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65" fontId="25" fillId="0" borderId="12" xfId="0" applyNumberFormat="1" applyFont="1" applyBorder="1" applyAlignment="1">
      <alignment horizontal="center"/>
    </xf>
    <xf numFmtId="0" fontId="32" fillId="0" borderId="0" xfId="0" applyFont="1"/>
    <xf numFmtId="0" fontId="25" fillId="0" borderId="24" xfId="0" applyFont="1" applyBorder="1" applyAlignment="1">
      <alignment horizontal="center"/>
    </xf>
    <xf numFmtId="165" fontId="33" fillId="0" borderId="24" xfId="2" applyNumberFormat="1" applyFont="1" applyFill="1" applyBorder="1" applyAlignment="1">
      <alignment horizontal="center"/>
    </xf>
    <xf numFmtId="0" fontId="23" fillId="0" borderId="18" xfId="0" quotePrefix="1" applyFont="1" applyBorder="1"/>
    <xf numFmtId="0" fontId="23" fillId="0" borderId="0" xfId="0" quotePrefix="1" applyFont="1"/>
    <xf numFmtId="166" fontId="23" fillId="0" borderId="1" xfId="2" applyNumberFormat="1" applyFont="1" applyBorder="1" applyAlignment="1">
      <alignment horizontal="right"/>
    </xf>
    <xf numFmtId="166" fontId="34" fillId="0" borderId="3" xfId="2" applyNumberFormat="1" applyFont="1" applyBorder="1" applyAlignment="1">
      <alignment horizontal="right"/>
    </xf>
    <xf numFmtId="0" fontId="25" fillId="0" borderId="23" xfId="0" applyFont="1" applyBorder="1" applyAlignment="1">
      <alignment horizontal="center"/>
    </xf>
    <xf numFmtId="0" fontId="25" fillId="0" borderId="25" xfId="0" applyFont="1" applyBorder="1" applyAlignment="1">
      <alignment horizontal="center"/>
    </xf>
    <xf numFmtId="165" fontId="25" fillId="0" borderId="25" xfId="2" applyNumberFormat="1" applyFont="1" applyBorder="1" applyAlignment="1">
      <alignment horizontal="center"/>
    </xf>
    <xf numFmtId="166" fontId="23" fillId="0" borderId="26" xfId="2" applyNumberFormat="1" applyFont="1" applyBorder="1" applyAlignment="1">
      <alignment horizontal="right"/>
    </xf>
    <xf numFmtId="166" fontId="34" fillId="0" borderId="27" xfId="2" applyNumberFormat="1" applyFont="1" applyBorder="1" applyAlignment="1">
      <alignment horizontal="right"/>
    </xf>
    <xf numFmtId="0" fontId="23" fillId="0" borderId="0" xfId="0" quotePrefix="1" applyFont="1" applyAlignment="1">
      <alignment horizontal="center"/>
    </xf>
    <xf numFmtId="166" fontId="24" fillId="0" borderId="7" xfId="0" applyNumberFormat="1" applyFont="1" applyBorder="1" applyAlignment="1">
      <alignment horizontal="right"/>
    </xf>
    <xf numFmtId="166" fontId="25" fillId="0" borderId="9" xfId="0" applyNumberFormat="1" applyFont="1" applyBorder="1" applyAlignment="1">
      <alignment horizontal="right"/>
    </xf>
    <xf numFmtId="0" fontId="23" fillId="0" borderId="0" xfId="0" applyFont="1" applyAlignment="1">
      <alignment horizontal="left"/>
    </xf>
    <xf numFmtId="0" fontId="23" fillId="0" borderId="16" xfId="0" applyFont="1" applyBorder="1"/>
    <xf numFmtId="0" fontId="23" fillId="0" borderId="0" xfId="0" applyFont="1" applyAlignment="1">
      <alignment horizontal="right"/>
    </xf>
    <xf numFmtId="0" fontId="23" fillId="0" borderId="13" xfId="0" applyFont="1" applyBorder="1"/>
    <xf numFmtId="0" fontId="35" fillId="0" borderId="0" xfId="0" applyFont="1"/>
    <xf numFmtId="0" fontId="23" fillId="0" borderId="28" xfId="0" applyFont="1" applyBorder="1" applyAlignment="1">
      <alignment horizontal="centerContinuous"/>
    </xf>
    <xf numFmtId="0" fontId="23" fillId="0" borderId="29" xfId="0" applyFont="1" applyBorder="1" applyAlignment="1">
      <alignment horizontal="centerContinuous"/>
    </xf>
    <xf numFmtId="165" fontId="23" fillId="0" borderId="23" xfId="0" applyNumberFormat="1" applyFont="1" applyBorder="1" applyAlignment="1">
      <alignment horizontal="center"/>
    </xf>
    <xf numFmtId="165" fontId="25" fillId="0" borderId="23" xfId="0" applyNumberFormat="1" applyFont="1" applyBorder="1" applyAlignment="1">
      <alignment horizontal="right"/>
    </xf>
    <xf numFmtId="0" fontId="34" fillId="0" borderId="29" xfId="0" applyFont="1" applyBorder="1" applyAlignment="1">
      <alignment horizontal="centerContinuous"/>
    </xf>
    <xf numFmtId="0" fontId="24" fillId="0" borderId="0" xfId="0" applyFont="1" applyAlignment="1">
      <alignment horizontal="center"/>
    </xf>
    <xf numFmtId="165" fontId="24" fillId="0" borderId="23" xfId="0" applyNumberFormat="1" applyFont="1" applyBorder="1" applyAlignment="1">
      <alignment horizontal="right"/>
    </xf>
    <xf numFmtId="0" fontId="23" fillId="0" borderId="18" xfId="0" quotePrefix="1" applyFont="1" applyBorder="1" applyAlignment="1">
      <alignment horizontal="center"/>
    </xf>
    <xf numFmtId="0" fontId="24" fillId="0" borderId="11" xfId="0" applyFont="1" applyBorder="1"/>
    <xf numFmtId="0" fontId="23" fillId="0" borderId="12" xfId="0" applyFont="1" applyBorder="1" applyAlignment="1">
      <alignment horizontal="right"/>
    </xf>
    <xf numFmtId="0" fontId="24" fillId="0" borderId="28" xfId="0" applyFont="1" applyBorder="1"/>
    <xf numFmtId="0" fontId="24" fillId="0" borderId="30" xfId="0" applyFont="1" applyBorder="1"/>
    <xf numFmtId="0" fontId="24" fillId="0" borderId="29" xfId="0" applyFont="1" applyBorder="1"/>
    <xf numFmtId="0" fontId="24" fillId="0" borderId="31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24" fillId="0" borderId="14" xfId="0" applyFont="1" applyBorder="1"/>
    <xf numFmtId="0" fontId="24" fillId="0" borderId="15" xfId="0" applyFont="1" applyBorder="1" applyAlignment="1">
      <alignment horizontal="center"/>
    </xf>
    <xf numFmtId="0" fontId="24" fillId="0" borderId="25" xfId="0" applyFont="1" applyBorder="1" applyAlignment="1">
      <alignment horizontal="center"/>
    </xf>
    <xf numFmtId="0" fontId="24" fillId="0" borderId="34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35" xfId="0" applyFont="1" applyBorder="1" applyAlignment="1">
      <alignment horizontal="center"/>
    </xf>
    <xf numFmtId="0" fontId="24" fillId="0" borderId="36" xfId="0" applyFont="1" applyBorder="1" applyAlignment="1">
      <alignment horizontal="center"/>
    </xf>
    <xf numFmtId="0" fontId="36" fillId="0" borderId="0" xfId="0" applyFont="1"/>
    <xf numFmtId="0" fontId="23" fillId="0" borderId="37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5" fillId="0" borderId="39" xfId="0" applyFont="1" applyBorder="1" applyAlignment="1">
      <alignment horizontal="center"/>
    </xf>
    <xf numFmtId="0" fontId="25" fillId="0" borderId="40" xfId="0" applyFont="1" applyBorder="1" applyAlignment="1">
      <alignment horizontal="center"/>
    </xf>
    <xf numFmtId="0" fontId="23" fillId="0" borderId="38" xfId="0" applyFont="1" applyBorder="1"/>
    <xf numFmtId="166" fontId="23" fillId="0" borderId="41" xfId="0" applyNumberFormat="1" applyFont="1" applyBorder="1" applyAlignment="1">
      <alignment horizontal="center"/>
    </xf>
    <xf numFmtId="165" fontId="23" fillId="0" borderId="42" xfId="0" applyNumberFormat="1" applyFont="1" applyBorder="1" applyAlignment="1">
      <alignment horizontal="center"/>
    </xf>
    <xf numFmtId="165" fontId="23" fillId="0" borderId="43" xfId="0" applyNumberFormat="1" applyFont="1" applyBorder="1"/>
    <xf numFmtId="165" fontId="24" fillId="0" borderId="24" xfId="0" applyNumberFormat="1" applyFont="1" applyBorder="1" applyAlignment="1">
      <alignment horizontal="center"/>
    </xf>
    <xf numFmtId="1" fontId="23" fillId="0" borderId="0" xfId="0" applyNumberFormat="1" applyFont="1"/>
    <xf numFmtId="0" fontId="23" fillId="0" borderId="44" xfId="0" applyFont="1" applyBorder="1" applyAlignment="1">
      <alignment horizontal="center"/>
    </xf>
    <xf numFmtId="0" fontId="23" fillId="0" borderId="43" xfId="0" applyFont="1" applyBorder="1" applyAlignment="1">
      <alignment horizontal="center"/>
    </xf>
    <xf numFmtId="0" fontId="25" fillId="0" borderId="45" xfId="0" applyFont="1" applyBorder="1" applyAlignment="1">
      <alignment horizontal="center"/>
    </xf>
    <xf numFmtId="0" fontId="23" fillId="0" borderId="43" xfId="0" applyFont="1" applyBorder="1"/>
    <xf numFmtId="166" fontId="23" fillId="0" borderId="46" xfId="0" applyNumberFormat="1" applyFont="1" applyBorder="1" applyAlignment="1">
      <alignment horizontal="center"/>
    </xf>
    <xf numFmtId="165" fontId="24" fillId="0" borderId="39" xfId="0" applyNumberFormat="1" applyFont="1" applyBorder="1" applyAlignment="1">
      <alignment horizontal="center"/>
    </xf>
    <xf numFmtId="0" fontId="37" fillId="0" borderId="0" xfId="0" applyFont="1"/>
    <xf numFmtId="0" fontId="23" fillId="0" borderId="44" xfId="0" applyFont="1" applyBorder="1"/>
    <xf numFmtId="0" fontId="23" fillId="0" borderId="43" xfId="0" quotePrefix="1" applyFont="1" applyBorder="1" applyAlignment="1">
      <alignment horizontal="center"/>
    </xf>
    <xf numFmtId="0" fontId="25" fillId="0" borderId="47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165" fontId="23" fillId="0" borderId="48" xfId="0" applyNumberFormat="1" applyFont="1" applyBorder="1"/>
    <xf numFmtId="165" fontId="23" fillId="0" borderId="49" xfId="0" applyNumberFormat="1" applyFont="1" applyBorder="1" applyAlignment="1">
      <alignment horizontal="center"/>
    </xf>
    <xf numFmtId="165" fontId="24" fillId="0" borderId="50" xfId="0" applyNumberFormat="1" applyFont="1" applyBorder="1"/>
    <xf numFmtId="0" fontId="23" fillId="0" borderId="15" xfId="0" applyFont="1" applyBorder="1" applyAlignment="1">
      <alignment horizontal="center"/>
    </xf>
    <xf numFmtId="0" fontId="25" fillId="0" borderId="34" xfId="0" applyFont="1" applyBorder="1" applyAlignment="1">
      <alignment horizontal="center"/>
    </xf>
    <xf numFmtId="166" fontId="23" fillId="0" borderId="16" xfId="0" applyNumberFormat="1" applyFont="1" applyBorder="1" applyAlignment="1">
      <alignment horizontal="center"/>
    </xf>
    <xf numFmtId="165" fontId="24" fillId="0" borderId="25" xfId="0" applyNumberFormat="1" applyFont="1" applyBorder="1" applyAlignment="1">
      <alignment horizontal="center"/>
    </xf>
    <xf numFmtId="166" fontId="23" fillId="0" borderId="51" xfId="0" applyNumberFormat="1" applyFont="1" applyBorder="1"/>
    <xf numFmtId="166" fontId="24" fillId="0" borderId="52" xfId="0" applyNumberFormat="1" applyFont="1" applyBorder="1" applyAlignment="1">
      <alignment horizontal="right"/>
    </xf>
    <xf numFmtId="166" fontId="25" fillId="0" borderId="53" xfId="0" applyNumberFormat="1" applyFont="1" applyBorder="1" applyAlignment="1">
      <alignment horizontal="right"/>
    </xf>
    <xf numFmtId="9" fontId="23" fillId="0" borderId="0" xfId="4" applyFont="1" applyAlignment="1">
      <alignment horizontal="center"/>
    </xf>
    <xf numFmtId="9" fontId="23" fillId="0" borderId="0" xfId="4" applyFont="1"/>
    <xf numFmtId="0" fontId="23" fillId="0" borderId="23" xfId="0" applyFont="1" applyBorder="1" applyAlignment="1">
      <alignment horizontal="center"/>
    </xf>
    <xf numFmtId="166" fontId="24" fillId="0" borderId="29" xfId="0" applyNumberFormat="1" applyFont="1" applyBorder="1" applyAlignment="1">
      <alignment horizontal="centerContinuous"/>
    </xf>
    <xf numFmtId="0" fontId="32" fillId="0" borderId="0" xfId="0" applyFont="1" applyAlignment="1">
      <alignment horizontal="left"/>
    </xf>
    <xf numFmtId="166" fontId="25" fillId="0" borderId="23" xfId="0" applyNumberFormat="1" applyFont="1" applyBorder="1" applyAlignment="1">
      <alignment horizontal="right"/>
    </xf>
    <xf numFmtId="166" fontId="25" fillId="0" borderId="0" xfId="0" applyNumberFormat="1" applyFont="1" applyAlignment="1">
      <alignment horizontal="right"/>
    </xf>
    <xf numFmtId="166" fontId="25" fillId="0" borderId="52" xfId="0" applyNumberFormat="1" applyFont="1" applyBorder="1" applyAlignment="1">
      <alignment horizontal="right"/>
    </xf>
    <xf numFmtId="166" fontId="24" fillId="0" borderId="53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166" fontId="23" fillId="0" borderId="0" xfId="0" applyNumberFormat="1" applyFont="1" applyAlignment="1">
      <alignment horizontal="right"/>
    </xf>
    <xf numFmtId="17" fontId="23" fillId="0" borderId="0" xfId="0" applyNumberFormat="1" applyFont="1"/>
    <xf numFmtId="166" fontId="24" fillId="0" borderId="23" xfId="0" applyNumberFormat="1" applyFont="1" applyBorder="1" applyAlignment="1">
      <alignment horizontal="right"/>
    </xf>
    <xf numFmtId="0" fontId="23" fillId="0" borderId="20" xfId="0" applyFont="1" applyBorder="1" applyAlignment="1">
      <alignment horizontal="right"/>
    </xf>
    <xf numFmtId="0" fontId="23" fillId="0" borderId="54" xfId="0" applyFont="1" applyBorder="1"/>
    <xf numFmtId="0" fontId="0" fillId="0" borderId="55" xfId="0" applyBorder="1"/>
    <xf numFmtId="0" fontId="34" fillId="0" borderId="0" xfId="0" applyFont="1" applyAlignment="1">
      <alignment horizontal="center"/>
    </xf>
    <xf numFmtId="0" fontId="34" fillId="0" borderId="0" xfId="0" applyFont="1"/>
    <xf numFmtId="0" fontId="5" fillId="0" borderId="56" xfId="0" applyFont="1" applyBorder="1"/>
    <xf numFmtId="0" fontId="0" fillId="0" borderId="57" xfId="0" applyBorder="1"/>
    <xf numFmtId="0" fontId="24" fillId="0" borderId="0" xfId="0" quotePrefix="1" applyFont="1" applyAlignment="1">
      <alignment horizontal="center"/>
    </xf>
    <xf numFmtId="0" fontId="39" fillId="0" borderId="0" xfId="0" applyFont="1"/>
    <xf numFmtId="6" fontId="23" fillId="0" borderId="0" xfId="0" applyNumberFormat="1" applyFont="1" applyAlignment="1">
      <alignment horizontal="right"/>
    </xf>
    <xf numFmtId="0" fontId="40" fillId="0" borderId="0" xfId="0" applyFont="1"/>
    <xf numFmtId="0" fontId="23" fillId="0" borderId="56" xfId="0" applyFont="1" applyBorder="1"/>
    <xf numFmtId="0" fontId="34" fillId="0" borderId="17" xfId="0" applyFont="1" applyBorder="1"/>
    <xf numFmtId="6" fontId="33" fillId="0" borderId="0" xfId="0" quotePrefix="1" applyNumberFormat="1" applyFont="1" applyAlignment="1">
      <alignment horizontal="right"/>
    </xf>
    <xf numFmtId="0" fontId="25" fillId="0" borderId="0" xfId="0" quotePrefix="1" applyFont="1" applyAlignment="1">
      <alignment horizontal="center"/>
    </xf>
    <xf numFmtId="0" fontId="23" fillId="0" borderId="58" xfId="0" applyFont="1" applyBorder="1"/>
    <xf numFmtId="0" fontId="0" fillId="0" borderId="59" xfId="0" applyBorder="1"/>
    <xf numFmtId="168" fontId="24" fillId="0" borderId="28" xfId="0" applyNumberFormat="1" applyFont="1" applyBorder="1" applyAlignment="1">
      <alignment horizontal="centerContinuous"/>
    </xf>
    <xf numFmtId="0" fontId="41" fillId="0" borderId="0" xfId="0" applyFont="1"/>
    <xf numFmtId="0" fontId="0" fillId="0" borderId="60" xfId="0" applyBorder="1" applyAlignment="1">
      <alignment horizontal="center"/>
    </xf>
    <xf numFmtId="0" fontId="0" fillId="0" borderId="53" xfId="0" applyBorder="1" applyAlignment="1">
      <alignment horizontal="center"/>
    </xf>
    <xf numFmtId="169" fontId="41" fillId="0" borderId="0" xfId="0" applyNumberFormat="1" applyFont="1"/>
    <xf numFmtId="0" fontId="10" fillId="0" borderId="0" xfId="3" applyAlignment="1" applyProtection="1">
      <alignment horizontal="left"/>
    </xf>
    <xf numFmtId="0" fontId="43" fillId="0" borderId="0" xfId="0" applyFont="1" applyAlignment="1">
      <alignment horizontal="centerContinuous"/>
    </xf>
    <xf numFmtId="15" fontId="43" fillId="0" borderId="0" xfId="0" applyNumberFormat="1" applyFont="1" applyAlignment="1">
      <alignment horizontal="centerContinuous"/>
    </xf>
    <xf numFmtId="0" fontId="1" fillId="0" borderId="61" xfId="0" applyFont="1" applyBorder="1" applyAlignment="1">
      <alignment horizontal="left"/>
    </xf>
    <xf numFmtId="0" fontId="0" fillId="0" borderId="62" xfId="0" applyBorder="1" applyAlignment="1">
      <alignment horizontal="left"/>
    </xf>
    <xf numFmtId="0" fontId="0" fillId="0" borderId="62" xfId="0" applyBorder="1" applyAlignment="1">
      <alignment horizontal="center"/>
    </xf>
    <xf numFmtId="0" fontId="0" fillId="0" borderId="63" xfId="0" applyBorder="1" applyAlignment="1">
      <alignment horizontal="center"/>
    </xf>
    <xf numFmtId="15" fontId="44" fillId="0" borderId="0" xfId="0" applyNumberFormat="1" applyFont="1" applyAlignment="1">
      <alignment horizontal="center"/>
    </xf>
    <xf numFmtId="5" fontId="46" fillId="0" borderId="5" xfId="0" applyNumberFormat="1" applyFont="1" applyBorder="1" applyAlignment="1">
      <alignment horizontal="center"/>
    </xf>
    <xf numFmtId="5" fontId="42" fillId="0" borderId="5" xfId="0" applyNumberFormat="1" applyFont="1" applyBorder="1" applyAlignment="1">
      <alignment horizontal="center"/>
    </xf>
    <xf numFmtId="0" fontId="45" fillId="0" borderId="0" xfId="0" applyFont="1"/>
    <xf numFmtId="5" fontId="43" fillId="0" borderId="0" xfId="0" applyNumberFormat="1" applyFont="1" applyAlignment="1">
      <alignment horizontal="centerContinuous"/>
    </xf>
    <xf numFmtId="0" fontId="1" fillId="0" borderId="52" xfId="0" applyFont="1" applyBorder="1" applyAlignment="1">
      <alignment horizontal="left"/>
    </xf>
    <xf numFmtId="0" fontId="0" fillId="0" borderId="60" xfId="0" applyBorder="1" applyAlignment="1">
      <alignment horizontal="left"/>
    </xf>
    <xf numFmtId="1" fontId="23" fillId="0" borderId="0" xfId="0" applyNumberFormat="1" applyFont="1" applyAlignment="1">
      <alignment horizontal="center"/>
    </xf>
    <xf numFmtId="0" fontId="45" fillId="0" borderId="8" xfId="0" applyFont="1" applyBorder="1"/>
    <xf numFmtId="6" fontId="43" fillId="0" borderId="0" xfId="0" applyNumberFormat="1" applyFont="1" applyAlignment="1">
      <alignment horizontal="centerContinuous"/>
    </xf>
    <xf numFmtId="0" fontId="42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5" fontId="42" fillId="0" borderId="0" xfId="0" applyNumberFormat="1" applyFont="1" applyAlignment="1">
      <alignment horizontal="center"/>
    </xf>
    <xf numFmtId="0" fontId="42" fillId="0" borderId="0" xfId="0" applyFont="1"/>
    <xf numFmtId="15" fontId="47" fillId="0" borderId="0" xfId="0" applyNumberFormat="1" applyFont="1" applyAlignment="1">
      <alignment horizontal="left"/>
    </xf>
    <xf numFmtId="15" fontId="23" fillId="0" borderId="0" xfId="0" applyNumberFormat="1" applyFont="1" applyAlignment="1">
      <alignment horizontal="left"/>
    </xf>
    <xf numFmtId="1" fontId="42" fillId="0" borderId="0" xfId="0" applyNumberFormat="1" applyFont="1" applyAlignment="1">
      <alignment horizontal="center"/>
    </xf>
    <xf numFmtId="0" fontId="48" fillId="0" borderId="0" xfId="0" applyFont="1"/>
    <xf numFmtId="0" fontId="46" fillId="0" borderId="0" xfId="0" applyFont="1" applyAlignment="1">
      <alignment horizontal="center"/>
    </xf>
    <xf numFmtId="0" fontId="0" fillId="0" borderId="0" xfId="0" applyAlignment="1">
      <alignment horizontal="right"/>
    </xf>
    <xf numFmtId="165" fontId="42" fillId="0" borderId="0" xfId="0" applyNumberFormat="1" applyFont="1" applyAlignment="1">
      <alignment horizontal="center"/>
    </xf>
    <xf numFmtId="170" fontId="0" fillId="0" borderId="0" xfId="2" applyNumberFormat="1" applyFont="1" applyAlignment="1">
      <alignment horizontal="left"/>
    </xf>
    <xf numFmtId="0" fontId="42" fillId="0" borderId="1" xfId="0" applyFont="1" applyBorder="1" applyAlignment="1">
      <alignment horizontal="left"/>
    </xf>
    <xf numFmtId="0" fontId="49" fillId="0" borderId="0" xfId="0" applyFont="1"/>
    <xf numFmtId="0" fontId="3" fillId="0" borderId="0" xfId="0" applyFont="1"/>
    <xf numFmtId="0" fontId="42" fillId="0" borderId="2" xfId="0" applyFont="1" applyBorder="1" applyAlignment="1">
      <alignment horizontal="left"/>
    </xf>
    <xf numFmtId="0" fontId="42" fillId="0" borderId="7" xfId="0" applyFont="1" applyBorder="1" applyAlignment="1">
      <alignment horizontal="left"/>
    </xf>
    <xf numFmtId="0" fontId="42" fillId="0" borderId="8" xfId="0" applyFont="1" applyBorder="1" applyAlignment="1">
      <alignment horizontal="left"/>
    </xf>
    <xf numFmtId="0" fontId="42" fillId="0" borderId="8" xfId="0" applyFont="1" applyBorder="1" applyAlignment="1">
      <alignment horizontal="center"/>
    </xf>
    <xf numFmtId="0" fontId="22" fillId="0" borderId="0" xfId="0" applyFont="1" applyAlignment="1">
      <alignment horizontal="center"/>
    </xf>
    <xf numFmtId="44" fontId="0" fillId="0" borderId="0" xfId="2" applyFont="1"/>
    <xf numFmtId="0" fontId="50" fillId="0" borderId="0" xfId="0" applyFont="1" applyAlignment="1">
      <alignment horizontal="center" vertical="top" wrapText="1"/>
    </xf>
    <xf numFmtId="0" fontId="46" fillId="0" borderId="0" xfId="0" applyFont="1"/>
    <xf numFmtId="0" fontId="50" fillId="0" borderId="64" xfId="0" applyFont="1" applyBorder="1" applyAlignment="1">
      <alignment horizontal="center" vertical="top" wrapText="1"/>
    </xf>
    <xf numFmtId="0" fontId="50" fillId="0" borderId="3" xfId="0" applyFont="1" applyBorder="1" applyAlignment="1">
      <alignment horizontal="center" vertical="top" wrapText="1"/>
    </xf>
    <xf numFmtId="0" fontId="46" fillId="0" borderId="3" xfId="0" applyFont="1" applyBorder="1" applyAlignment="1">
      <alignment horizontal="center" vertical="top" wrapText="1"/>
    </xf>
    <xf numFmtId="0" fontId="50" fillId="0" borderId="65" xfId="0" applyFont="1" applyBorder="1" applyAlignment="1">
      <alignment horizontal="center" vertical="top" wrapText="1"/>
    </xf>
    <xf numFmtId="0" fontId="50" fillId="0" borderId="9" xfId="0" applyFont="1" applyBorder="1" applyAlignment="1">
      <alignment horizontal="center" vertical="top" wrapText="1"/>
    </xf>
    <xf numFmtId="169" fontId="22" fillId="0" borderId="65" xfId="0" applyNumberFormat="1" applyFont="1" applyBorder="1" applyAlignment="1">
      <alignment horizontal="center" vertical="top" wrapText="1"/>
    </xf>
    <xf numFmtId="0" fontId="22" fillId="0" borderId="9" xfId="0" applyFont="1" applyBorder="1" applyAlignment="1">
      <alignment horizontal="center" vertical="top" wrapText="1"/>
    </xf>
    <xf numFmtId="166" fontId="50" fillId="0" borderId="0" xfId="0" applyNumberFormat="1" applyFont="1" applyAlignment="1">
      <alignment horizontal="center"/>
    </xf>
    <xf numFmtId="0" fontId="53" fillId="0" borderId="0" xfId="0" applyFont="1"/>
    <xf numFmtId="0" fontId="54" fillId="0" borderId="0" xfId="0" applyFont="1"/>
    <xf numFmtId="165" fontId="0" fillId="0" borderId="0" xfId="0" quotePrefix="1" applyNumberFormat="1" applyAlignment="1">
      <alignment horizontal="center"/>
    </xf>
    <xf numFmtId="165" fontId="0" fillId="0" borderId="0" xfId="0" applyNumberFormat="1"/>
    <xf numFmtId="165" fontId="55" fillId="0" borderId="0" xfId="0" quotePrefix="1" applyNumberFormat="1" applyFont="1" applyAlignment="1">
      <alignment horizontal="center"/>
    </xf>
    <xf numFmtId="0" fontId="5" fillId="0" borderId="0" xfId="0" quotePrefix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20" fillId="0" borderId="0" xfId="0" applyFont="1" applyAlignment="1">
      <alignment vertical="center" wrapText="1"/>
    </xf>
    <xf numFmtId="0" fontId="56" fillId="0" borderId="0" xfId="0" applyFont="1"/>
    <xf numFmtId="44" fontId="22" fillId="0" borderId="0" xfId="2" applyFont="1"/>
    <xf numFmtId="0" fontId="22" fillId="0" borderId="0" xfId="0" applyFont="1" applyAlignment="1">
      <alignment horizontal="center" wrapText="1"/>
    </xf>
    <xf numFmtId="166" fontId="50" fillId="0" borderId="0" xfId="0" applyNumberFormat="1" applyFont="1" applyAlignment="1">
      <alignment horizontal="right"/>
    </xf>
    <xf numFmtId="44" fontId="0" fillId="0" borderId="0" xfId="2" applyFont="1" applyAlignment="1">
      <alignment horizontal="center"/>
    </xf>
    <xf numFmtId="5" fontId="42" fillId="0" borderId="9" xfId="0" applyNumberFormat="1" applyFont="1" applyBorder="1" applyAlignment="1">
      <alignment horizontal="center"/>
    </xf>
    <xf numFmtId="166" fontId="23" fillId="0" borderId="42" xfId="0" applyNumberFormat="1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45" fillId="4" borderId="66" xfId="0" applyFont="1" applyFill="1" applyBorder="1"/>
    <xf numFmtId="0" fontId="45" fillId="4" borderId="67" xfId="0" applyFont="1" applyFill="1" applyBorder="1"/>
    <xf numFmtId="40" fontId="43" fillId="0" borderId="0" xfId="0" applyNumberFormat="1" applyFont="1" applyAlignment="1">
      <alignment horizontal="center"/>
    </xf>
    <xf numFmtId="166" fontId="23" fillId="0" borderId="0" xfId="0" applyNumberFormat="1" applyFont="1"/>
    <xf numFmtId="0" fontId="3" fillId="0" borderId="0" xfId="0" applyFont="1" applyAlignment="1">
      <alignment horizontal="left"/>
    </xf>
    <xf numFmtId="166" fontId="0" fillId="0" borderId="0" xfId="0" applyNumberFormat="1"/>
    <xf numFmtId="0" fontId="57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58" fillId="0" borderId="0" xfId="0" applyFont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15" xfId="0" applyFont="1" applyBorder="1"/>
    <xf numFmtId="0" fontId="58" fillId="0" borderId="15" xfId="0" applyFont="1" applyBorder="1" applyAlignment="1">
      <alignment horizontal="centerContinuous"/>
    </xf>
    <xf numFmtId="6" fontId="58" fillId="0" borderId="34" xfId="0" applyNumberFormat="1" applyFont="1" applyBorder="1" applyAlignment="1">
      <alignment horizontal="center"/>
    </xf>
    <xf numFmtId="6" fontId="58" fillId="0" borderId="35" xfId="0" applyNumberFormat="1" applyFont="1" applyBorder="1" applyAlignment="1">
      <alignment horizontal="center"/>
    </xf>
    <xf numFmtId="0" fontId="58" fillId="0" borderId="15" xfId="0" applyFont="1" applyBorder="1" applyAlignment="1">
      <alignment horizontal="right"/>
    </xf>
    <xf numFmtId="0" fontId="58" fillId="0" borderId="15" xfId="0" applyFont="1" applyBorder="1" applyAlignment="1">
      <alignment horizontal="left"/>
    </xf>
    <xf numFmtId="0" fontId="58" fillId="0" borderId="6" xfId="0" applyFont="1" applyBorder="1" applyAlignment="1">
      <alignment horizontal="center"/>
    </xf>
    <xf numFmtId="0" fontId="58" fillId="0" borderId="0" xfId="0" applyFont="1" applyAlignment="1">
      <alignment horizontal="left"/>
    </xf>
    <xf numFmtId="0" fontId="58" fillId="0" borderId="0" xfId="0" applyFont="1" applyAlignment="1">
      <alignment horizontal="centerContinuous"/>
    </xf>
    <xf numFmtId="0" fontId="59" fillId="0" borderId="0" xfId="0" applyFont="1"/>
    <xf numFmtId="0" fontId="0" fillId="0" borderId="0" xfId="0" applyAlignment="1">
      <alignment horizontal="centerContinuous" vertical="distributed"/>
    </xf>
    <xf numFmtId="0" fontId="0" fillId="0" borderId="0" xfId="0" applyAlignment="1">
      <alignment horizontal="center" vertical="distributed"/>
    </xf>
    <xf numFmtId="0" fontId="14" fillId="0" borderId="0" xfId="0" applyFont="1" applyAlignment="1">
      <alignment vertical="distributed"/>
    </xf>
    <xf numFmtId="0" fontId="0" fillId="0" borderId="0" xfId="0" applyAlignment="1">
      <alignment vertical="distributed"/>
    </xf>
    <xf numFmtId="20" fontId="0" fillId="0" borderId="0" xfId="0" applyNumberFormat="1" applyAlignment="1">
      <alignment horizontal="center" vertical="distributed"/>
    </xf>
    <xf numFmtId="168" fontId="23" fillId="0" borderId="40" xfId="0" applyNumberFormat="1" applyFont="1" applyBorder="1" applyAlignment="1">
      <alignment horizontal="center"/>
    </xf>
    <xf numFmtId="168" fontId="23" fillId="0" borderId="45" xfId="0" applyNumberFormat="1" applyFont="1" applyBorder="1" applyAlignment="1">
      <alignment horizontal="center"/>
    </xf>
    <xf numFmtId="168" fontId="23" fillId="0" borderId="34" xfId="0" applyNumberFormat="1" applyFont="1" applyBorder="1" applyAlignment="1">
      <alignment horizontal="center"/>
    </xf>
    <xf numFmtId="0" fontId="60" fillId="0" borderId="0" xfId="0" applyFont="1"/>
    <xf numFmtId="44" fontId="60" fillId="0" borderId="0" xfId="2" applyFont="1"/>
    <xf numFmtId="0" fontId="61" fillId="0" borderId="0" xfId="0" applyFont="1"/>
    <xf numFmtId="170" fontId="5" fillId="0" borderId="0" xfId="2" applyNumberFormat="1" applyFont="1" applyAlignment="1">
      <alignment horizontal="center"/>
    </xf>
    <xf numFmtId="170" fontId="0" fillId="0" borderId="0" xfId="2" applyNumberFormat="1" applyFont="1"/>
    <xf numFmtId="0" fontId="45" fillId="4" borderId="68" xfId="0" applyFont="1" applyFill="1" applyBorder="1"/>
    <xf numFmtId="164" fontId="22" fillId="0" borderId="2" xfId="0" applyNumberFormat="1" applyFont="1" applyBorder="1" applyAlignment="1">
      <alignment horizontal="center"/>
    </xf>
    <xf numFmtId="5" fontId="0" fillId="0" borderId="0" xfId="0" applyNumberFormat="1" applyAlignment="1">
      <alignment horizontal="center"/>
    </xf>
    <xf numFmtId="0" fontId="58" fillId="0" borderId="64" xfId="0" applyFont="1" applyBorder="1" applyAlignment="1">
      <alignment horizontal="center" vertical="top" wrapText="1"/>
    </xf>
    <xf numFmtId="0" fontId="58" fillId="0" borderId="3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58" fillId="0" borderId="65" xfId="0" applyFont="1" applyBorder="1" applyAlignment="1">
      <alignment horizontal="center" vertical="top" wrapText="1"/>
    </xf>
    <xf numFmtId="0" fontId="58" fillId="0" borderId="9" xfId="0" applyFont="1" applyBorder="1" applyAlignment="1">
      <alignment horizontal="center" vertical="top" wrapText="1"/>
    </xf>
    <xf numFmtId="171" fontId="62" fillId="0" borderId="65" xfId="0" applyNumberFormat="1" applyFont="1" applyBorder="1" applyAlignment="1">
      <alignment horizontal="center" wrapText="1"/>
    </xf>
    <xf numFmtId="0" fontId="62" fillId="0" borderId="9" xfId="0" applyFont="1" applyBorder="1" applyAlignment="1">
      <alignment horizontal="center" wrapText="1"/>
    </xf>
    <xf numFmtId="0" fontId="62" fillId="0" borderId="9" xfId="0" applyFont="1" applyBorder="1" applyAlignment="1">
      <alignment wrapText="1"/>
    </xf>
    <xf numFmtId="0" fontId="62" fillId="0" borderId="53" xfId="0" applyFont="1" applyBorder="1" applyAlignment="1">
      <alignment horizontal="center" wrapText="1"/>
    </xf>
    <xf numFmtId="0" fontId="48" fillId="0" borderId="0" xfId="0" applyFont="1" applyAlignment="1">
      <alignment horizontal="center"/>
    </xf>
    <xf numFmtId="0" fontId="19" fillId="0" borderId="0" xfId="0" applyFont="1" applyAlignment="1">
      <alignment horizontal="centerContinuous"/>
    </xf>
    <xf numFmtId="0" fontId="19" fillId="0" borderId="0" xfId="0" applyFont="1" applyAlignment="1">
      <alignment horizontal="left"/>
    </xf>
    <xf numFmtId="170" fontId="0" fillId="0" borderId="0" xfId="0" applyNumberFormat="1" applyAlignment="1">
      <alignment horizontal="center"/>
    </xf>
    <xf numFmtId="0" fontId="18" fillId="0" borderId="60" xfId="0" applyFont="1" applyBorder="1" applyAlignment="1">
      <alignment horizontal="center"/>
    </xf>
    <xf numFmtId="0" fontId="18" fillId="0" borderId="53" xfId="0" applyFont="1" applyBorder="1" applyAlignment="1">
      <alignment horizontal="center"/>
    </xf>
    <xf numFmtId="8" fontId="0" fillId="0" borderId="0" xfId="0" applyNumberFormat="1" applyAlignment="1">
      <alignment horizontal="center"/>
    </xf>
    <xf numFmtId="44" fontId="24" fillId="0" borderId="0" xfId="2" applyFont="1"/>
    <xf numFmtId="44" fontId="63" fillId="0" borderId="0" xfId="0" applyNumberFormat="1" applyFont="1"/>
    <xf numFmtId="0" fontId="23" fillId="0" borderId="0" xfId="0" quotePrefix="1" applyFont="1" applyAlignment="1">
      <alignment horizontal="left"/>
    </xf>
    <xf numFmtId="0" fontId="3" fillId="0" borderId="0" xfId="0" quotePrefix="1" applyFont="1"/>
    <xf numFmtId="0" fontId="50" fillId="0" borderId="0" xfId="0" applyFont="1" applyAlignment="1">
      <alignment vertical="center" wrapText="1"/>
    </xf>
    <xf numFmtId="44" fontId="3" fillId="0" borderId="6" xfId="2" quotePrefix="1" applyFont="1" applyBorder="1" applyAlignment="1">
      <alignment horizontal="center"/>
    </xf>
    <xf numFmtId="0" fontId="3" fillId="0" borderId="6" xfId="0" quotePrefix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quotePrefix="1" applyNumberFormat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center"/>
    </xf>
    <xf numFmtId="1" fontId="0" fillId="0" borderId="0" xfId="0" applyNumberFormat="1"/>
    <xf numFmtId="1" fontId="48" fillId="0" borderId="0" xfId="0" applyNumberFormat="1" applyFont="1" applyAlignment="1">
      <alignment horizontal="center"/>
    </xf>
    <xf numFmtId="49" fontId="48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22" fillId="0" borderId="0" xfId="0" applyNumberFormat="1" applyFont="1"/>
    <xf numFmtId="166" fontId="22" fillId="0" borderId="0" xfId="2" applyNumberFormat="1" applyFont="1"/>
    <xf numFmtId="2" fontId="22" fillId="0" borderId="0" xfId="0" applyNumberFormat="1" applyFont="1" applyAlignment="1">
      <alignment horizontal="right"/>
    </xf>
    <xf numFmtId="166" fontId="65" fillId="0" borderId="0" xfId="2" applyNumberFormat="1" applyFont="1"/>
    <xf numFmtId="1" fontId="65" fillId="0" borderId="0" xfId="0" applyNumberFormat="1" applyFont="1"/>
    <xf numFmtId="44" fontId="23" fillId="0" borderId="0" xfId="2" applyFont="1"/>
    <xf numFmtId="0" fontId="66" fillId="0" borderId="0" xfId="0" applyFont="1" applyAlignment="1">
      <alignment horizontal="centerContinuous" vertical="distributed"/>
    </xf>
    <xf numFmtId="0" fontId="66" fillId="0" borderId="0" xfId="0" applyFont="1" applyAlignment="1">
      <alignment horizontal="centerContinuous"/>
    </xf>
    <xf numFmtId="164" fontId="3" fillId="0" borderId="0" xfId="0" applyNumberFormat="1" applyFont="1" applyAlignment="1">
      <alignment horizontal="left"/>
    </xf>
    <xf numFmtId="165" fontId="3" fillId="0" borderId="0" xfId="0" applyNumberFormat="1" applyFont="1"/>
    <xf numFmtId="49" fontId="33" fillId="0" borderId="0" xfId="0" applyNumberFormat="1" applyFont="1" applyAlignment="1">
      <alignment horizontal="center"/>
    </xf>
    <xf numFmtId="0" fontId="23" fillId="0" borderId="0" xfId="0" applyFont="1" applyAlignment="1">
      <alignment horizontal="centerContinuous" vertical="center"/>
    </xf>
    <xf numFmtId="0" fontId="69" fillId="0" borderId="0" xfId="0" applyFont="1" applyAlignment="1">
      <alignment horizontal="centerContinuous"/>
    </xf>
    <xf numFmtId="0" fontId="23" fillId="0" borderId="0" xfId="0" applyFont="1" applyAlignment="1">
      <alignment horizontal="centerContinuous"/>
    </xf>
    <xf numFmtId="1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27" fillId="0" borderId="2" xfId="0" applyFont="1" applyBorder="1" applyAlignment="1">
      <alignment horizontal="centerContinuous"/>
    </xf>
    <xf numFmtId="0" fontId="63" fillId="0" borderId="0" xfId="0" applyFont="1" applyAlignment="1">
      <alignment horizontal="centerContinuous"/>
    </xf>
    <xf numFmtId="0" fontId="63" fillId="0" borderId="8" xfId="0" applyFont="1" applyBorder="1" applyAlignment="1">
      <alignment horizontal="centerContinuous"/>
    </xf>
    <xf numFmtId="0" fontId="11" fillId="0" borderId="0" xfId="0" applyFont="1" applyAlignment="1">
      <alignment horizontal="center"/>
    </xf>
    <xf numFmtId="44" fontId="77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/>
    </xf>
    <xf numFmtId="49" fontId="19" fillId="0" borderId="0" xfId="0" applyNumberFormat="1" applyFont="1" applyAlignment="1">
      <alignment horizontal="center"/>
    </xf>
    <xf numFmtId="49" fontId="67" fillId="0" borderId="0" xfId="0" applyNumberFormat="1" applyFont="1" applyAlignment="1">
      <alignment horizontal="center" vertical="distributed"/>
    </xf>
    <xf numFmtId="49" fontId="68" fillId="0" borderId="0" xfId="0" applyNumberFormat="1" applyFont="1" applyAlignment="1">
      <alignment horizontal="center"/>
    </xf>
    <xf numFmtId="49" fontId="0" fillId="4" borderId="0" xfId="0" applyNumberFormat="1" applyFill="1" applyAlignment="1">
      <alignment horizontal="center"/>
    </xf>
    <xf numFmtId="49" fontId="5" fillId="0" borderId="0" xfId="0" applyNumberFormat="1" applyFont="1" applyAlignment="1">
      <alignment horizontal="center"/>
    </xf>
    <xf numFmtId="49" fontId="58" fillId="0" borderId="15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3" fillId="0" borderId="0" xfId="0" quotePrefix="1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0" xfId="0" quotePrefix="1" applyNumberFormat="1" applyFont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6" fillId="0" borderId="8" xfId="0" applyNumberFormat="1" applyFont="1" applyBorder="1" applyAlignment="1">
      <alignment horizontal="center"/>
    </xf>
    <xf numFmtId="49" fontId="60" fillId="0" borderId="0" xfId="2" applyNumberFormat="1" applyFont="1" applyAlignment="1">
      <alignment horizontal="center"/>
    </xf>
    <xf numFmtId="49" fontId="77" fillId="0" borderId="0" xfId="0" applyNumberFormat="1" applyFont="1" applyAlignment="1">
      <alignment horizontal="center"/>
    </xf>
    <xf numFmtId="0" fontId="18" fillId="0" borderId="0" xfId="0" applyFont="1"/>
    <xf numFmtId="0" fontId="45" fillId="4" borderId="69" xfId="0" applyFont="1" applyFill="1" applyBorder="1"/>
    <xf numFmtId="0" fontId="45" fillId="4" borderId="70" xfId="0" applyFont="1" applyFill="1" applyBorder="1"/>
    <xf numFmtId="0" fontId="45" fillId="4" borderId="67" xfId="0" applyFont="1" applyFill="1" applyBorder="1" applyAlignment="1">
      <alignment horizontal="left" vertical="top"/>
    </xf>
    <xf numFmtId="0" fontId="45" fillId="4" borderId="66" xfId="0" applyFont="1" applyFill="1" applyBorder="1" applyAlignment="1">
      <alignment horizontal="left" vertical="top"/>
    </xf>
    <xf numFmtId="0" fontId="45" fillId="0" borderId="4" xfId="0" applyFont="1" applyBorder="1"/>
    <xf numFmtId="0" fontId="45" fillId="0" borderId="0" xfId="0" applyFont="1" applyAlignment="1">
      <alignment horizontal="left" vertical="top"/>
    </xf>
    <xf numFmtId="0" fontId="45" fillId="0" borderId="7" xfId="0" applyFont="1" applyBorder="1"/>
    <xf numFmtId="0" fontId="45" fillId="0" borderId="8" xfId="0" applyFont="1" applyBorder="1" applyAlignment="1">
      <alignment horizontal="left" vertical="top"/>
    </xf>
    <xf numFmtId="6" fontId="0" fillId="0" borderId="0" xfId="0" applyNumberFormat="1"/>
    <xf numFmtId="164" fontId="42" fillId="0" borderId="8" xfId="0" applyNumberFormat="1" applyFont="1" applyBorder="1" applyAlignment="1">
      <alignment horizontal="center"/>
    </xf>
    <xf numFmtId="6" fontId="25" fillId="0" borderId="0" xfId="0" applyNumberFormat="1" applyFont="1"/>
    <xf numFmtId="0" fontId="62" fillId="0" borderId="0" xfId="0" applyFont="1"/>
    <xf numFmtId="0" fontId="22" fillId="0" borderId="0" xfId="0" applyFont="1" applyAlignment="1">
      <alignment horizontal="left"/>
    </xf>
    <xf numFmtId="0" fontId="62" fillId="0" borderId="0" xfId="0" applyFont="1" applyAlignment="1">
      <alignment horizontal="left"/>
    </xf>
    <xf numFmtId="0" fontId="70" fillId="0" borderId="0" xfId="0" applyFont="1" applyAlignment="1">
      <alignment horizontal="left" vertical="distributed"/>
    </xf>
    <xf numFmtId="0" fontId="70" fillId="0" borderId="0" xfId="0" applyFont="1" applyAlignment="1">
      <alignment horizontal="left"/>
    </xf>
    <xf numFmtId="20" fontId="71" fillId="0" borderId="0" xfId="0" applyNumberFormat="1" applyFont="1" applyAlignment="1">
      <alignment horizontal="center"/>
    </xf>
    <xf numFmtId="20" fontId="71" fillId="0" borderId="0" xfId="0" quotePrefix="1" applyNumberFormat="1" applyFont="1" applyAlignment="1">
      <alignment horizontal="center"/>
    </xf>
    <xf numFmtId="0" fontId="19" fillId="0" borderId="0" xfId="0" applyFont="1"/>
    <xf numFmtId="165" fontId="0" fillId="0" borderId="0" xfId="0" applyNumberFormat="1" applyAlignment="1">
      <alignment horizontal="center"/>
    </xf>
    <xf numFmtId="0" fontId="66" fillId="0" borderId="0" xfId="0" applyFont="1" applyAlignment="1">
      <alignment horizontal="centerContinuous" vertical="center" wrapText="1"/>
    </xf>
    <xf numFmtId="49" fontId="66" fillId="0" borderId="0" xfId="0" applyNumberFormat="1" applyFont="1" applyAlignment="1">
      <alignment horizontal="center"/>
    </xf>
    <xf numFmtId="0" fontId="72" fillId="0" borderId="0" xfId="0" applyFont="1" applyAlignment="1">
      <alignment horizontal="centerContinuous"/>
    </xf>
    <xf numFmtId="0" fontId="66" fillId="0" borderId="0" xfId="0" applyFont="1" applyAlignment="1">
      <alignment horizontal="left"/>
    </xf>
    <xf numFmtId="0" fontId="73" fillId="4" borderId="0" xfId="0" applyFont="1" applyFill="1" applyAlignment="1">
      <alignment horizontal="centerContinuous"/>
    </xf>
    <xf numFmtId="0" fontId="66" fillId="4" borderId="0" xfId="0" applyFont="1" applyFill="1"/>
    <xf numFmtId="49" fontId="66" fillId="4" borderId="0" xfId="0" applyNumberFormat="1" applyFont="1" applyFill="1" applyAlignment="1">
      <alignment horizontal="center"/>
    </xf>
    <xf numFmtId="0" fontId="66" fillId="4" borderId="0" xfId="0" applyFont="1" applyFill="1" applyAlignment="1">
      <alignment horizontal="centerContinuous"/>
    </xf>
    <xf numFmtId="0" fontId="72" fillId="4" borderId="0" xfId="0" applyFont="1" applyFill="1" applyAlignment="1">
      <alignment horizontal="centerContinuous"/>
    </xf>
    <xf numFmtId="0" fontId="66" fillId="4" borderId="0" xfId="0" applyFont="1" applyFill="1" applyAlignment="1">
      <alignment horizontal="left"/>
    </xf>
    <xf numFmtId="0" fontId="73" fillId="0" borderId="0" xfId="0" applyFont="1" applyAlignment="1">
      <alignment horizontal="centerContinuous"/>
    </xf>
    <xf numFmtId="0" fontId="66" fillId="0" borderId="0" xfId="0" applyFont="1"/>
    <xf numFmtId="0" fontId="74" fillId="4" borderId="0" xfId="0" applyFont="1" applyFill="1"/>
    <xf numFmtId="0" fontId="76" fillId="0" borderId="0" xfId="0" applyFont="1"/>
    <xf numFmtId="0" fontId="11" fillId="0" borderId="0" xfId="0" applyFont="1" applyAlignment="1">
      <alignment horizontal="left"/>
    </xf>
    <xf numFmtId="0" fontId="2" fillId="0" borderId="6" xfId="0" quotePrefix="1" applyFont="1" applyBorder="1" applyAlignment="1">
      <alignment horizontal="center"/>
    </xf>
    <xf numFmtId="43" fontId="8" fillId="0" borderId="0" xfId="1" applyFont="1" applyAlignment="1">
      <alignment horizontal="center"/>
    </xf>
    <xf numFmtId="0" fontId="5" fillId="0" borderId="23" xfId="0" applyFont="1" applyBorder="1"/>
    <xf numFmtId="0" fontId="64" fillId="0" borderId="23" xfId="0" applyFont="1" applyBorder="1" applyAlignment="1">
      <alignment horizontal="center"/>
    </xf>
    <xf numFmtId="0" fontId="0" fillId="0" borderId="23" xfId="0" applyBorder="1"/>
    <xf numFmtId="0" fontId="45" fillId="5" borderId="70" xfId="0" applyFont="1" applyFill="1" applyBorder="1"/>
    <xf numFmtId="0" fontId="45" fillId="5" borderId="67" xfId="0" applyFont="1" applyFill="1" applyBorder="1"/>
    <xf numFmtId="5" fontId="42" fillId="5" borderId="71" xfId="0" applyNumberFormat="1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0" fillId="0" borderId="8" xfId="0" applyBorder="1"/>
    <xf numFmtId="0" fontId="0" fillId="0" borderId="9" xfId="0" applyBorder="1"/>
    <xf numFmtId="1" fontId="18" fillId="0" borderId="0" xfId="0" applyNumberFormat="1" applyFont="1" applyAlignment="1">
      <alignment horizontal="center"/>
    </xf>
    <xf numFmtId="2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" fontId="1" fillId="0" borderId="6" xfId="0" quotePrefix="1" applyNumberFormat="1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44" fontId="1" fillId="0" borderId="6" xfId="2" quotePrefix="1" applyFont="1" applyBorder="1" applyAlignment="1">
      <alignment horizontal="center"/>
    </xf>
    <xf numFmtId="49" fontId="24" fillId="0" borderId="0" xfId="0" quotePrefix="1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70" fillId="0" borderId="0" xfId="0" applyFont="1" applyAlignment="1">
      <alignment horizontal="centerContinuous" vertical="distributed"/>
    </xf>
    <xf numFmtId="49" fontId="70" fillId="0" borderId="0" xfId="0" applyNumberFormat="1" applyFont="1" applyAlignment="1">
      <alignment horizontal="center" vertical="distributed"/>
    </xf>
    <xf numFmtId="0" fontId="78" fillId="0" borderId="0" xfId="0" applyFont="1" applyAlignment="1">
      <alignment horizontal="centerContinuous" vertical="distributed"/>
    </xf>
    <xf numFmtId="49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" fontId="30" fillId="0" borderId="0" xfId="0" applyNumberFormat="1" applyFont="1" applyAlignment="1">
      <alignment horizontal="center"/>
    </xf>
    <xf numFmtId="1" fontId="28" fillId="0" borderId="0" xfId="0" applyNumberFormat="1" applyFont="1" applyAlignment="1">
      <alignment horizontal="center"/>
    </xf>
    <xf numFmtId="1" fontId="1" fillId="0" borderId="0" xfId="0" quotePrefix="1" applyNumberFormat="1" applyFont="1" applyAlignment="1">
      <alignment horizontal="center"/>
    </xf>
    <xf numFmtId="1" fontId="79" fillId="0" borderId="6" xfId="0" quotePrefix="1" applyNumberFormat="1" applyFont="1" applyBorder="1" applyAlignment="1">
      <alignment horizontal="center"/>
    </xf>
    <xf numFmtId="0" fontId="24" fillId="0" borderId="0" xfId="0" quotePrefix="1" applyFont="1" applyAlignment="1">
      <alignment horizontal="left"/>
    </xf>
    <xf numFmtId="164" fontId="1" fillId="0" borderId="0" xfId="0" quotePrefix="1" applyNumberFormat="1" applyFont="1" applyAlignment="1">
      <alignment horizontal="center"/>
    </xf>
    <xf numFmtId="0" fontId="1" fillId="0" borderId="0" xfId="0" quotePrefix="1" applyFont="1"/>
    <xf numFmtId="0" fontId="1" fillId="0" borderId="6" xfId="0" quotePrefix="1" applyFont="1" applyBorder="1" applyAlignment="1">
      <alignment horizontal="center"/>
    </xf>
    <xf numFmtId="49" fontId="1" fillId="0" borderId="0" xfId="0" quotePrefix="1" applyNumberFormat="1" applyFont="1" applyAlignment="1">
      <alignment horizontal="center"/>
    </xf>
    <xf numFmtId="1" fontId="1" fillId="0" borderId="10" xfId="0" applyNumberFormat="1" applyFont="1" applyBorder="1" applyAlignment="1">
      <alignment horizontal="left"/>
    </xf>
    <xf numFmtId="49" fontId="28" fillId="0" borderId="0" xfId="0" applyNumberFormat="1" applyFont="1" applyAlignment="1">
      <alignment horizontal="center"/>
    </xf>
    <xf numFmtId="49" fontId="30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2" fontId="23" fillId="0" borderId="0" xfId="2" applyNumberFormat="1" applyFont="1"/>
    <xf numFmtId="0" fontId="70" fillId="0" borderId="0" xfId="0" applyFont="1" applyAlignment="1">
      <alignment horizontal="centerContinuous"/>
    </xf>
    <xf numFmtId="0" fontId="81" fillId="0" borderId="0" xfId="0" applyFont="1" applyAlignment="1">
      <alignment vertical="top" wrapText="1"/>
    </xf>
    <xf numFmtId="0" fontId="83" fillId="0" borderId="0" xfId="0" applyFont="1"/>
    <xf numFmtId="0" fontId="69" fillId="0" borderId="0" xfId="0" applyFont="1"/>
    <xf numFmtId="0" fontId="84" fillId="0" borderId="0" xfId="0" quotePrefix="1" applyFont="1" applyAlignment="1">
      <alignment horizontal="center"/>
    </xf>
    <xf numFmtId="0" fontId="84" fillId="0" borderId="0" xfId="0" applyFont="1"/>
    <xf numFmtId="0" fontId="85" fillId="0" borderId="0" xfId="0" applyFont="1"/>
    <xf numFmtId="0" fontId="86" fillId="0" borderId="0" xfId="0" applyFont="1"/>
    <xf numFmtId="6" fontId="86" fillId="0" borderId="0" xfId="0" applyNumberFormat="1" applyFont="1"/>
    <xf numFmtId="44" fontId="84" fillId="0" borderId="0" xfId="2" applyFont="1"/>
    <xf numFmtId="0" fontId="87" fillId="0" borderId="0" xfId="0" applyFont="1"/>
    <xf numFmtId="170" fontId="22" fillId="0" borderId="8" xfId="2" applyNumberFormat="1" applyFont="1" applyBorder="1" applyAlignment="1">
      <alignment horizontal="center" vertical="center"/>
    </xf>
    <xf numFmtId="8" fontId="22" fillId="0" borderId="5" xfId="2" applyNumberFormat="1" applyFont="1" applyBorder="1" applyAlignment="1">
      <alignment horizontal="center"/>
    </xf>
    <xf numFmtId="8" fontId="22" fillId="0" borderId="9" xfId="2" applyNumberFormat="1" applyFont="1" applyBorder="1" applyAlignment="1">
      <alignment horizontal="center"/>
    </xf>
    <xf numFmtId="0" fontId="22" fillId="0" borderId="9" xfId="0" applyFont="1" applyBorder="1" applyAlignment="1">
      <alignment horizontal="center" vertical="center" wrapText="1"/>
    </xf>
    <xf numFmtId="0" fontId="80" fillId="0" borderId="9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164" fontId="22" fillId="0" borderId="9" xfId="0" applyNumberFormat="1" applyFont="1" applyBorder="1" applyAlignment="1">
      <alignment horizontal="center" vertical="center" wrapText="1"/>
    </xf>
    <xf numFmtId="169" fontId="22" fillId="0" borderId="65" xfId="0" applyNumberFormat="1" applyFont="1" applyBorder="1" applyAlignment="1">
      <alignment horizontal="center" vertical="center" wrapText="1"/>
    </xf>
    <xf numFmtId="0" fontId="62" fillId="0" borderId="9" xfId="0" applyFont="1" applyBorder="1" applyAlignment="1">
      <alignment horizontal="center" vertical="center" wrapText="1"/>
    </xf>
    <xf numFmtId="0" fontId="62" fillId="0" borderId="5" xfId="0" applyFont="1" applyBorder="1" applyAlignment="1">
      <alignment horizontal="center" vertical="center" wrapText="1"/>
    </xf>
    <xf numFmtId="164" fontId="30" fillId="0" borderId="0" xfId="0" applyNumberFormat="1" applyFont="1" applyAlignment="1">
      <alignment horizontal="center"/>
    </xf>
    <xf numFmtId="170" fontId="1" fillId="0" borderId="0" xfId="2" applyNumberFormat="1" applyFont="1" applyAlignment="1">
      <alignment horizontal="center"/>
    </xf>
    <xf numFmtId="165" fontId="13" fillId="0" borderId="0" xfId="0" applyNumberFormat="1" applyFont="1"/>
    <xf numFmtId="6" fontId="0" fillId="0" borderId="0" xfId="0" applyNumberFormat="1" applyAlignment="1">
      <alignment vertical="center"/>
    </xf>
    <xf numFmtId="4" fontId="0" fillId="0" borderId="0" xfId="0" applyNumberFormat="1"/>
    <xf numFmtId="6" fontId="0" fillId="0" borderId="0" xfId="0" applyNumberFormat="1" applyAlignment="1">
      <alignment horizontal="center" vertical="center"/>
    </xf>
    <xf numFmtId="0" fontId="67" fillId="0" borderId="0" xfId="0" applyFont="1" applyAlignment="1">
      <alignment horizontal="centerContinuous" vertical="center" wrapText="1"/>
    </xf>
    <xf numFmtId="0" fontId="67" fillId="0" borderId="0" xfId="0" applyFont="1"/>
    <xf numFmtId="165" fontId="89" fillId="0" borderId="0" xfId="0" quotePrefix="1" applyNumberFormat="1" applyFont="1" applyAlignment="1">
      <alignment horizontal="center"/>
    </xf>
    <xf numFmtId="165" fontId="0" fillId="0" borderId="23" xfId="0" applyNumberFormat="1" applyBorder="1"/>
    <xf numFmtId="0" fontId="0" fillId="0" borderId="23" xfId="0" applyBorder="1" applyAlignment="1">
      <alignment horizontal="center"/>
    </xf>
    <xf numFmtId="164" fontId="3" fillId="0" borderId="0" xfId="0" applyNumberFormat="1" applyFont="1"/>
    <xf numFmtId="0" fontId="24" fillId="0" borderId="0" xfId="0" quotePrefix="1" applyFont="1"/>
    <xf numFmtId="1" fontId="28" fillId="0" borderId="0" xfId="0" applyNumberFormat="1" applyFont="1" applyAlignment="1">
      <alignment horizontal="left"/>
    </xf>
    <xf numFmtId="44" fontId="1" fillId="0" borderId="10" xfId="2" applyFont="1" applyFill="1" applyBorder="1" applyAlignment="1">
      <alignment horizontal="center"/>
    </xf>
    <xf numFmtId="165" fontId="14" fillId="0" borderId="0" xfId="0" quotePrefix="1" applyNumberFormat="1" applyFont="1" applyAlignment="1">
      <alignment horizontal="center"/>
    </xf>
    <xf numFmtId="0" fontId="45" fillId="0" borderId="69" xfId="0" applyFont="1" applyFill="1" applyBorder="1"/>
    <xf numFmtId="0" fontId="45" fillId="0" borderId="66" xfId="0" applyFont="1" applyFill="1" applyBorder="1"/>
    <xf numFmtId="0" fontId="45" fillId="0" borderId="68" xfId="0" applyFont="1" applyFill="1" applyBorder="1"/>
    <xf numFmtId="5" fontId="42" fillId="0" borderId="72" xfId="0" applyNumberFormat="1" applyFont="1" applyFill="1" applyBorder="1" applyAlignment="1">
      <alignment horizontal="center"/>
    </xf>
    <xf numFmtId="0" fontId="45" fillId="0" borderId="66" xfId="0" applyFont="1" applyFill="1" applyBorder="1" applyAlignment="1">
      <alignment horizontal="left" vertical="top"/>
    </xf>
    <xf numFmtId="0" fontId="45" fillId="0" borderId="74" xfId="0" applyFont="1" applyBorder="1"/>
    <xf numFmtId="0" fontId="45" fillId="0" borderId="75" xfId="0" applyFont="1" applyBorder="1"/>
    <xf numFmtId="5" fontId="42" fillId="0" borderId="76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6" borderId="7" xfId="0" applyFont="1" applyFill="1" applyBorder="1" applyAlignment="1">
      <alignment horizontal="left"/>
    </xf>
    <xf numFmtId="0" fontId="2" fillId="6" borderId="8" xfId="0" applyFont="1" applyFill="1" applyBorder="1" applyAlignment="1">
      <alignment horizontal="left"/>
    </xf>
    <xf numFmtId="0" fontId="0" fillId="6" borderId="8" xfId="0" applyFill="1" applyBorder="1" applyAlignment="1">
      <alignment horizontal="center"/>
    </xf>
    <xf numFmtId="42" fontId="2" fillId="6" borderId="9" xfId="2" applyNumberFormat="1" applyFont="1" applyFill="1" applyBorder="1" applyAlignment="1">
      <alignment horizontal="center"/>
    </xf>
    <xf numFmtId="0" fontId="22" fillId="0" borderId="2" xfId="2" applyNumberFormat="1" applyFont="1" applyBorder="1" applyAlignment="1">
      <alignment horizontal="center"/>
    </xf>
    <xf numFmtId="0" fontId="22" fillId="0" borderId="8" xfId="2" applyNumberFormat="1" applyFont="1" applyBorder="1" applyAlignment="1">
      <alignment horizontal="center" vertical="center"/>
    </xf>
    <xf numFmtId="0" fontId="22" fillId="0" borderId="0" xfId="2" applyNumberFormat="1" applyFont="1" applyAlignment="1">
      <alignment horizontal="center"/>
    </xf>
    <xf numFmtId="0" fontId="50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15" fontId="43" fillId="0" borderId="0" xfId="0" applyNumberFormat="1" applyFont="1" applyAlignment="1">
      <alignment horizontal="center"/>
    </xf>
    <xf numFmtId="0" fontId="58" fillId="0" borderId="64" xfId="0" applyFont="1" applyBorder="1" applyAlignment="1">
      <alignment horizontal="center" vertical="top" wrapText="1"/>
    </xf>
    <xf numFmtId="0" fontId="58" fillId="0" borderId="65" xfId="0" applyFont="1" applyBorder="1" applyAlignment="1">
      <alignment horizontal="center" vertical="top" wrapText="1"/>
    </xf>
    <xf numFmtId="0" fontId="52" fillId="0" borderId="0" xfId="0" applyFont="1" applyAlignment="1">
      <alignment horizontal="center" vertical="top" wrapText="1"/>
    </xf>
    <xf numFmtId="0" fontId="50" fillId="0" borderId="0" xfId="0" applyFont="1" applyAlignment="1">
      <alignment horizontal="center" vertical="top" wrapText="1"/>
    </xf>
    <xf numFmtId="0" fontId="50" fillId="0" borderId="64" xfId="0" applyFont="1" applyBorder="1" applyAlignment="1">
      <alignment horizontal="center" vertical="top" wrapText="1"/>
    </xf>
    <xf numFmtId="0" fontId="50" fillId="0" borderId="65" xfId="0" applyFont="1" applyBorder="1" applyAlignment="1">
      <alignment horizontal="center" vertical="top" wrapText="1"/>
    </xf>
    <xf numFmtId="0" fontId="51" fillId="0" borderId="0" xfId="0" applyFont="1" applyAlignment="1">
      <alignment horizontal="center" vertical="top" wrapText="1"/>
    </xf>
    <xf numFmtId="0" fontId="58" fillId="0" borderId="73" xfId="0" applyFont="1" applyBorder="1" applyAlignment="1">
      <alignment horizontal="center"/>
    </xf>
    <xf numFmtId="0" fontId="58" fillId="0" borderId="10" xfId="0" applyFont="1" applyBorder="1" applyAlignment="1">
      <alignment horizontal="center"/>
    </xf>
    <xf numFmtId="0" fontId="67" fillId="0" borderId="0" xfId="0" applyFont="1" applyAlignment="1" applyProtection="1">
      <alignment horizontal="center" vertical="distributed" wrapText="1"/>
      <protection locked="0"/>
    </xf>
    <xf numFmtId="0" fontId="67" fillId="0" borderId="0" xfId="0" applyFont="1" applyAlignment="1">
      <alignment horizontal="center" vertical="center" wrapText="1"/>
    </xf>
    <xf numFmtId="0" fontId="70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 vertical="top" wrapText="1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Percent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12</xdr:row>
      <xdr:rowOff>139065</xdr:rowOff>
    </xdr:from>
    <xdr:to>
      <xdr:col>5</xdr:col>
      <xdr:colOff>461656</xdr:colOff>
      <xdr:row>17</xdr:row>
      <xdr:rowOff>121937</xdr:rowOff>
    </xdr:to>
    <xdr:sp macro="" textlink="">
      <xdr:nvSpPr>
        <xdr:cNvPr id="19457" name="Text 1">
          <a:extLst>
            <a:ext uri="{FF2B5EF4-FFF2-40B4-BE49-F238E27FC236}">
              <a16:creationId xmlns="" xmlns:a16="http://schemas.microsoft.com/office/drawing/2014/main" id="{D4AB0C2B-38D0-46A9-8484-381E54E9CEAA}"/>
            </a:ext>
          </a:extLst>
        </xdr:cNvPr>
        <xdr:cNvSpPr txBox="1">
          <a:spLocks noChangeArrowheads="1"/>
        </xdr:cNvSpPr>
      </xdr:nvSpPr>
      <xdr:spPr bwMode="auto">
        <a:xfrm>
          <a:off x="68580" y="2320290"/>
          <a:ext cx="3412501" cy="84012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Note: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(1) Payoff ties decided by card playoff per USGA     recommended method. Tie Breaker in order is Back Nine,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Last 6 Holes, Last 3 Holes, Last Hole (all net)                 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(2) Guest/No Index flight handicaps determined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by Callaway system.             </a:t>
          </a:r>
        </a:p>
      </xdr:txBody>
    </xdr:sp>
    <xdr:clientData/>
  </xdr:twoCellAnchor>
  <xdr:twoCellAnchor>
    <xdr:from>
      <xdr:col>7</xdr:col>
      <xdr:colOff>5715</xdr:colOff>
      <xdr:row>19</xdr:row>
      <xdr:rowOff>110489</xdr:rowOff>
    </xdr:from>
    <xdr:to>
      <xdr:col>12</xdr:col>
      <xdr:colOff>495300</xdr:colOff>
      <xdr:row>26</xdr:row>
      <xdr:rowOff>104775</xdr:rowOff>
    </xdr:to>
    <xdr:sp macro="" textlink="">
      <xdr:nvSpPr>
        <xdr:cNvPr id="19458" name="Text 1">
          <a:extLst>
            <a:ext uri="{FF2B5EF4-FFF2-40B4-BE49-F238E27FC236}">
              <a16:creationId xmlns="" xmlns:a16="http://schemas.microsoft.com/office/drawing/2014/main" id="{34E1035E-25DD-4D12-88A4-153C87CE99FC}"/>
            </a:ext>
          </a:extLst>
        </xdr:cNvPr>
        <xdr:cNvSpPr txBox="1">
          <a:spLocks noChangeArrowheads="1"/>
        </xdr:cNvSpPr>
      </xdr:nvSpPr>
      <xdr:spPr bwMode="auto">
        <a:xfrm>
          <a:off x="3806190" y="3501389"/>
          <a:ext cx="3528060" cy="11944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PAR 3's: (3 balls each)</a:t>
          </a: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r>
            <a:rPr lang="en-US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Men</a:t>
          </a: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</a:t>
          </a: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Hole #    </a:t>
          </a: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                </a:t>
          </a: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Women       </a:t>
          </a:r>
        </a:p>
        <a:p>
          <a:pPr algn="l" rtl="0">
            <a:defRPr sz="1000"/>
          </a:pP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     Jeff Gase Pd                3                     None</a:t>
          </a:r>
          <a:b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    Alex Prosak Pd             8               Renee Edwards Pd</a:t>
          </a:r>
        </a:p>
        <a:p>
          <a:pPr algn="l" rtl="0">
            <a:defRPr sz="1000"/>
          </a:pP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    Alex Prosak                  14               Minerva Venitsky</a:t>
          </a:r>
        </a:p>
        <a:p>
          <a:pPr algn="l" rtl="0">
            <a:defRPr sz="1000"/>
          </a:pP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    Max Kim  P                   18                   None</a:t>
          </a:r>
        </a:p>
      </xdr:txBody>
    </xdr:sp>
    <xdr:clientData/>
  </xdr:twoCellAnchor>
  <xdr:twoCellAnchor>
    <xdr:from>
      <xdr:col>7</xdr:col>
      <xdr:colOff>30481</xdr:colOff>
      <xdr:row>27</xdr:row>
      <xdr:rowOff>142875</xdr:rowOff>
    </xdr:from>
    <xdr:to>
      <xdr:col>12</xdr:col>
      <xdr:colOff>476250</xdr:colOff>
      <xdr:row>33</xdr:row>
      <xdr:rowOff>0</xdr:rowOff>
    </xdr:to>
    <xdr:sp macro="" textlink="">
      <xdr:nvSpPr>
        <xdr:cNvPr id="19459" name="Text 13">
          <a:extLst>
            <a:ext uri="{FF2B5EF4-FFF2-40B4-BE49-F238E27FC236}">
              <a16:creationId xmlns="" xmlns:a16="http://schemas.microsoft.com/office/drawing/2014/main" id="{09372DB8-D8F0-467E-9C16-7E1106D17824}"/>
            </a:ext>
          </a:extLst>
        </xdr:cNvPr>
        <xdr:cNvSpPr txBox="1">
          <a:spLocks noChangeArrowheads="1"/>
        </xdr:cNvSpPr>
      </xdr:nvSpPr>
      <xdr:spPr bwMode="auto">
        <a:xfrm>
          <a:off x="3830956" y="4905375"/>
          <a:ext cx="3484244" cy="885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Over 55 Gross Points 2024/25 Club Championship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</a:p>
        <a:p>
          <a:pPr algn="l" rtl="0">
            <a:defRPr sz="1000"/>
          </a:pPr>
          <a:r>
            <a:rPr lang="en-US" sz="4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br>
            <a:rPr lang="en-US" sz="40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n-US" sz="400" b="1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050" b="1" i="0" u="none" strike="noStrike" baseline="0">
              <a:solidFill>
                <a:srgbClr val="000000"/>
              </a:solidFill>
              <a:latin typeface="Arial"/>
              <a:cs typeface="Arial"/>
            </a:rPr>
            <a:t/>
          </a:r>
          <a:br>
            <a:rPr lang="en-US" sz="105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n-US" sz="1050" b="1" i="0" u="none" strike="noStrike" baseline="0">
              <a:solidFill>
                <a:srgbClr val="000000"/>
              </a:solidFill>
              <a:latin typeface="Arial"/>
              <a:cs typeface="Arial"/>
            </a:rPr>
            <a:t>     Dan Plascencia  83                       3 Points</a:t>
          </a:r>
          <a:br>
            <a:rPr lang="en-US" sz="105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n-US" sz="1050" b="1" i="0" u="none" strike="noStrike" baseline="0">
              <a:solidFill>
                <a:srgbClr val="000000"/>
              </a:solidFill>
              <a:latin typeface="Arial"/>
              <a:cs typeface="Arial"/>
            </a:rPr>
            <a:t>     Wally Miyamura  88                     1.5 Points</a:t>
          </a:r>
          <a:br>
            <a:rPr lang="en-US" sz="105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n-US" sz="1050" b="1" i="0" u="none" strike="noStrike" baseline="0">
              <a:solidFill>
                <a:srgbClr val="000000"/>
              </a:solidFill>
              <a:latin typeface="Arial"/>
              <a:cs typeface="Arial"/>
            </a:rPr>
            <a:t>     Herman  Long   88                       1.5 Points</a:t>
          </a:r>
          <a:endParaRPr lang="en-U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28575</xdr:colOff>
      <xdr:row>34</xdr:row>
      <xdr:rowOff>76200</xdr:rowOff>
    </xdr:from>
    <xdr:to>
      <xdr:col>12</xdr:col>
      <xdr:colOff>474345</xdr:colOff>
      <xdr:row>38</xdr:row>
      <xdr:rowOff>142876</xdr:rowOff>
    </xdr:to>
    <xdr:sp macro="" textlink="">
      <xdr:nvSpPr>
        <xdr:cNvPr id="6" name="Text 13">
          <a:extLst>
            <a:ext uri="{FF2B5EF4-FFF2-40B4-BE49-F238E27FC236}">
              <a16:creationId xmlns="" xmlns:a16="http://schemas.microsoft.com/office/drawing/2014/main" id="{07B07D93-24F7-4BA8-86E0-8087624DC3C7}"/>
            </a:ext>
          </a:extLst>
        </xdr:cNvPr>
        <xdr:cNvSpPr txBox="1">
          <a:spLocks noChangeArrowheads="1"/>
        </xdr:cNvSpPr>
      </xdr:nvSpPr>
      <xdr:spPr bwMode="auto">
        <a:xfrm>
          <a:off x="3829050" y="6038850"/>
          <a:ext cx="3484245" cy="75247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Under 55 Gross Points 2024/25 Club Championship</a:t>
          </a:r>
        </a:p>
        <a:p>
          <a:pPr algn="l" rtl="0">
            <a:defRPr sz="1000"/>
          </a:pPr>
          <a:endParaRPr lang="en-US" sz="5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Max Kim  88                                3  Points  </a:t>
          </a:r>
          <a:br>
            <a:rPr lang="en-US" sz="11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1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</a:t>
          </a:r>
          <a:endParaRPr lang="en-US" sz="11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114300</xdr:colOff>
      <xdr:row>8</xdr:row>
      <xdr:rowOff>38100</xdr:rowOff>
    </xdr:from>
    <xdr:to>
      <xdr:col>14</xdr:col>
      <xdr:colOff>300072</xdr:colOff>
      <xdr:row>9</xdr:row>
      <xdr:rowOff>95250</xdr:rowOff>
    </xdr:to>
    <xdr:sp macro="" textlink="">
      <xdr:nvSpPr>
        <xdr:cNvPr id="18433" name="Text 1">
          <a:extLst>
            <a:ext uri="{FF2B5EF4-FFF2-40B4-BE49-F238E27FC236}">
              <a16:creationId xmlns="" xmlns:a16="http://schemas.microsoft.com/office/drawing/2014/main" id="{A2455D9F-BC20-4772-ABB4-8243DB49C3FD}"/>
            </a:ext>
          </a:extLst>
        </xdr:cNvPr>
        <xdr:cNvSpPr txBox="1">
          <a:spLocks noChangeArrowheads="1"/>
        </xdr:cNvSpPr>
      </xdr:nvSpPr>
      <xdr:spPr bwMode="auto">
        <a:xfrm>
          <a:off x="4819650" y="1238250"/>
          <a:ext cx="19050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16</xdr:col>
      <xdr:colOff>180975</xdr:colOff>
      <xdr:row>8</xdr:row>
      <xdr:rowOff>47625</xdr:rowOff>
    </xdr:from>
    <xdr:to>
      <xdr:col>16</xdr:col>
      <xdr:colOff>366008</xdr:colOff>
      <xdr:row>9</xdr:row>
      <xdr:rowOff>49790</xdr:rowOff>
    </xdr:to>
    <xdr:sp macro="" textlink="">
      <xdr:nvSpPr>
        <xdr:cNvPr id="18434" name="Text 31">
          <a:extLst>
            <a:ext uri="{FF2B5EF4-FFF2-40B4-BE49-F238E27FC236}">
              <a16:creationId xmlns="" xmlns:a16="http://schemas.microsoft.com/office/drawing/2014/main" id="{8D3DEC56-8318-492E-878A-6994310C9A55}"/>
            </a:ext>
          </a:extLst>
        </xdr:cNvPr>
        <xdr:cNvSpPr txBox="1">
          <a:spLocks noChangeArrowheads="1"/>
        </xdr:cNvSpPr>
      </xdr:nvSpPr>
      <xdr:spPr bwMode="auto">
        <a:xfrm>
          <a:off x="5791200" y="1247775"/>
          <a:ext cx="19050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=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=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'=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28575</xdr:colOff>
      <xdr:row>35</xdr:row>
      <xdr:rowOff>104775</xdr:rowOff>
    </xdr:from>
    <xdr:to>
      <xdr:col>2</xdr:col>
      <xdr:colOff>123825</xdr:colOff>
      <xdr:row>35</xdr:row>
      <xdr:rowOff>104775</xdr:rowOff>
    </xdr:to>
    <xdr:sp macro="" textlink="">
      <xdr:nvSpPr>
        <xdr:cNvPr id="38073" name="Line 3">
          <a:extLst>
            <a:ext uri="{FF2B5EF4-FFF2-40B4-BE49-F238E27FC236}">
              <a16:creationId xmlns="" xmlns:a16="http://schemas.microsoft.com/office/drawing/2014/main" id="{605C0D48-A5FD-4BB8-B71F-91334C0EDF68}"/>
            </a:ext>
          </a:extLst>
        </xdr:cNvPr>
        <xdr:cNvSpPr>
          <a:spLocks noChangeShapeType="1"/>
        </xdr:cNvSpPr>
      </xdr:nvSpPr>
      <xdr:spPr bwMode="auto">
        <a:xfrm>
          <a:off x="1047750" y="5143500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47625</xdr:colOff>
      <xdr:row>0</xdr:row>
      <xdr:rowOff>190500</xdr:rowOff>
    </xdr:from>
    <xdr:to>
      <xdr:col>21</xdr:col>
      <xdr:colOff>276225</xdr:colOff>
      <xdr:row>1</xdr:row>
      <xdr:rowOff>142875</xdr:rowOff>
    </xdr:to>
    <xdr:sp macro="" textlink="">
      <xdr:nvSpPr>
        <xdr:cNvPr id="18436" name="Text 35">
          <a:extLst>
            <a:ext uri="{FF2B5EF4-FFF2-40B4-BE49-F238E27FC236}">
              <a16:creationId xmlns="" xmlns:a16="http://schemas.microsoft.com/office/drawing/2014/main" id="{691DD175-1C7F-4989-93A4-104569222D4C}"/>
            </a:ext>
          </a:extLst>
        </xdr:cNvPr>
        <xdr:cNvSpPr txBox="1">
          <a:spLocks noChangeArrowheads="1"/>
        </xdr:cNvSpPr>
      </xdr:nvSpPr>
      <xdr:spPr bwMode="auto">
        <a:xfrm>
          <a:off x="6934200" y="190500"/>
          <a:ext cx="20955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(1)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</xdr:col>
      <xdr:colOff>318770</xdr:colOff>
      <xdr:row>9</xdr:row>
      <xdr:rowOff>11430</xdr:rowOff>
    </xdr:from>
    <xdr:to>
      <xdr:col>16</xdr:col>
      <xdr:colOff>3028</xdr:colOff>
      <xdr:row>10</xdr:row>
      <xdr:rowOff>635</xdr:rowOff>
    </xdr:to>
    <xdr:sp macro="" textlink="">
      <xdr:nvSpPr>
        <xdr:cNvPr id="18437" name="Text 36">
          <a:extLst>
            <a:ext uri="{FF2B5EF4-FFF2-40B4-BE49-F238E27FC236}">
              <a16:creationId xmlns="" xmlns:a16="http://schemas.microsoft.com/office/drawing/2014/main" id="{3E4EE304-EE2A-4199-A8E6-3D6C6F104E97}"/>
            </a:ext>
          </a:extLst>
        </xdr:cNvPr>
        <xdr:cNvSpPr txBox="1">
          <a:spLocks noChangeArrowheads="1"/>
        </xdr:cNvSpPr>
      </xdr:nvSpPr>
      <xdr:spPr bwMode="auto">
        <a:xfrm>
          <a:off x="5467350" y="1371600"/>
          <a:ext cx="142875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17</xdr:col>
      <xdr:colOff>76200</xdr:colOff>
      <xdr:row>12</xdr:row>
      <xdr:rowOff>38100</xdr:rowOff>
    </xdr:from>
    <xdr:to>
      <xdr:col>18</xdr:col>
      <xdr:colOff>9525</xdr:colOff>
      <xdr:row>12</xdr:row>
      <xdr:rowOff>161925</xdr:rowOff>
    </xdr:to>
    <xdr:sp macro="" textlink="">
      <xdr:nvSpPr>
        <xdr:cNvPr id="18438" name="Text 37">
          <a:extLst>
            <a:ext uri="{FF2B5EF4-FFF2-40B4-BE49-F238E27FC236}">
              <a16:creationId xmlns="" xmlns:a16="http://schemas.microsoft.com/office/drawing/2014/main" id="{5661B81C-5718-4F4E-9DC2-2741B67C1C57}"/>
            </a:ext>
          </a:extLst>
        </xdr:cNvPr>
        <xdr:cNvSpPr txBox="1">
          <a:spLocks noChangeArrowheads="1"/>
        </xdr:cNvSpPr>
      </xdr:nvSpPr>
      <xdr:spPr bwMode="auto">
        <a:xfrm>
          <a:off x="6153150" y="1752600"/>
          <a:ext cx="9525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15</xdr:col>
      <xdr:colOff>371475</xdr:colOff>
      <xdr:row>9</xdr:row>
      <xdr:rowOff>123825</xdr:rowOff>
    </xdr:from>
    <xdr:to>
      <xdr:col>17</xdr:col>
      <xdr:colOff>76200</xdr:colOff>
      <xdr:row>12</xdr:row>
      <xdr:rowOff>76200</xdr:rowOff>
    </xdr:to>
    <xdr:sp macro="" textlink="">
      <xdr:nvSpPr>
        <xdr:cNvPr id="38077" name="Line 7">
          <a:extLst>
            <a:ext uri="{FF2B5EF4-FFF2-40B4-BE49-F238E27FC236}">
              <a16:creationId xmlns="" xmlns:a16="http://schemas.microsoft.com/office/drawing/2014/main" id="{1D11FB62-9560-4FFE-ADC0-6AACB8A25E4D}"/>
            </a:ext>
          </a:extLst>
        </xdr:cNvPr>
        <xdr:cNvSpPr>
          <a:spLocks noChangeShapeType="1"/>
        </xdr:cNvSpPr>
      </xdr:nvSpPr>
      <xdr:spPr bwMode="auto">
        <a:xfrm>
          <a:off x="5553075" y="1476375"/>
          <a:ext cx="638175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16</xdr:row>
      <xdr:rowOff>9525</xdr:rowOff>
    </xdr:from>
    <xdr:to>
      <xdr:col>16</xdr:col>
      <xdr:colOff>233109</xdr:colOff>
      <xdr:row>17</xdr:row>
      <xdr:rowOff>47625</xdr:rowOff>
    </xdr:to>
    <xdr:sp macro="" textlink="">
      <xdr:nvSpPr>
        <xdr:cNvPr id="18440" name="Text 36">
          <a:extLst>
            <a:ext uri="{FF2B5EF4-FFF2-40B4-BE49-F238E27FC236}">
              <a16:creationId xmlns="" xmlns:a16="http://schemas.microsoft.com/office/drawing/2014/main" id="{ACFEA863-D516-48B2-A165-D8A69F569EA1}"/>
            </a:ext>
          </a:extLst>
        </xdr:cNvPr>
        <xdr:cNvSpPr txBox="1">
          <a:spLocks noChangeArrowheads="1"/>
        </xdr:cNvSpPr>
      </xdr:nvSpPr>
      <xdr:spPr bwMode="auto">
        <a:xfrm>
          <a:off x="5619750" y="2400300"/>
          <a:ext cx="22860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347345</xdr:colOff>
      <xdr:row>41</xdr:row>
      <xdr:rowOff>0</xdr:rowOff>
    </xdr:from>
    <xdr:to>
      <xdr:col>12</xdr:col>
      <xdr:colOff>483</xdr:colOff>
      <xdr:row>42</xdr:row>
      <xdr:rowOff>28575</xdr:rowOff>
    </xdr:to>
    <xdr:sp macro="" textlink="">
      <xdr:nvSpPr>
        <xdr:cNvPr id="18441" name="Text 36">
          <a:extLst>
            <a:ext uri="{FF2B5EF4-FFF2-40B4-BE49-F238E27FC236}">
              <a16:creationId xmlns="" xmlns:a16="http://schemas.microsoft.com/office/drawing/2014/main" id="{1270273F-5688-4BDA-BC3D-C22E135C84CD}"/>
            </a:ext>
          </a:extLst>
        </xdr:cNvPr>
        <xdr:cNvSpPr txBox="1">
          <a:spLocks noChangeArrowheads="1"/>
        </xdr:cNvSpPr>
      </xdr:nvSpPr>
      <xdr:spPr bwMode="auto">
        <a:xfrm>
          <a:off x="3771900" y="5934075"/>
          <a:ext cx="22860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(2)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</xdr:col>
      <xdr:colOff>142875</xdr:colOff>
      <xdr:row>15</xdr:row>
      <xdr:rowOff>118745</xdr:rowOff>
    </xdr:from>
    <xdr:to>
      <xdr:col>14</xdr:col>
      <xdr:colOff>366071</xdr:colOff>
      <xdr:row>17</xdr:row>
      <xdr:rowOff>10587</xdr:rowOff>
    </xdr:to>
    <xdr:sp macro="" textlink="">
      <xdr:nvSpPr>
        <xdr:cNvPr id="18442" name="Text 36">
          <a:extLst>
            <a:ext uri="{FF2B5EF4-FFF2-40B4-BE49-F238E27FC236}">
              <a16:creationId xmlns="" xmlns:a16="http://schemas.microsoft.com/office/drawing/2014/main" id="{A99CEF3C-2CC1-40E0-B792-CB1F2DD24678}"/>
            </a:ext>
          </a:extLst>
        </xdr:cNvPr>
        <xdr:cNvSpPr txBox="1">
          <a:spLocks noChangeArrowheads="1"/>
        </xdr:cNvSpPr>
      </xdr:nvSpPr>
      <xdr:spPr bwMode="auto">
        <a:xfrm>
          <a:off x="4848225" y="2362200"/>
          <a:ext cx="22860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(2)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375920</xdr:colOff>
      <xdr:row>38</xdr:row>
      <xdr:rowOff>133350</xdr:rowOff>
    </xdr:from>
    <xdr:to>
      <xdr:col>12</xdr:col>
      <xdr:colOff>29058</xdr:colOff>
      <xdr:row>40</xdr:row>
      <xdr:rowOff>12700</xdr:rowOff>
    </xdr:to>
    <xdr:sp macro="" textlink="">
      <xdr:nvSpPr>
        <xdr:cNvPr id="18443" name="Text 36">
          <a:extLst>
            <a:ext uri="{FF2B5EF4-FFF2-40B4-BE49-F238E27FC236}">
              <a16:creationId xmlns="" xmlns:a16="http://schemas.microsoft.com/office/drawing/2014/main" id="{23399534-8AFF-4E59-91CB-BF88BF4610E4}"/>
            </a:ext>
          </a:extLst>
        </xdr:cNvPr>
        <xdr:cNvSpPr txBox="1">
          <a:spLocks noChangeArrowheads="1"/>
        </xdr:cNvSpPr>
      </xdr:nvSpPr>
      <xdr:spPr bwMode="auto">
        <a:xfrm>
          <a:off x="3800475" y="5581650"/>
          <a:ext cx="22860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(1)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276225</xdr:colOff>
      <xdr:row>0</xdr:row>
      <xdr:rowOff>38100</xdr:rowOff>
    </xdr:from>
    <xdr:to>
      <xdr:col>14</xdr:col>
      <xdr:colOff>619125</xdr:colOff>
      <xdr:row>1</xdr:row>
      <xdr:rowOff>333375</xdr:rowOff>
    </xdr:to>
    <xdr:pic>
      <xdr:nvPicPr>
        <xdr:cNvPr id="34324" name="Picture 13" descr="golfer">
          <a:extLst>
            <a:ext uri="{FF2B5EF4-FFF2-40B4-BE49-F238E27FC236}">
              <a16:creationId xmlns="" xmlns:a16="http://schemas.microsoft.com/office/drawing/2014/main" id="{95F9CB13-B1D1-4DF8-BD11-4C468DC65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8100"/>
          <a:ext cx="3429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12065</xdr:colOff>
      <xdr:row>38</xdr:row>
      <xdr:rowOff>71764</xdr:rowOff>
    </xdr:from>
    <xdr:to>
      <xdr:col>21</xdr:col>
      <xdr:colOff>171450</xdr:colOff>
      <xdr:row>48</xdr:row>
      <xdr:rowOff>166168</xdr:rowOff>
    </xdr:to>
    <xdr:sp macro="" textlink="">
      <xdr:nvSpPr>
        <xdr:cNvPr id="1045" name="Text 2">
          <a:extLst>
            <a:ext uri="{FF2B5EF4-FFF2-40B4-BE49-F238E27FC236}">
              <a16:creationId xmlns="" xmlns:a16="http://schemas.microsoft.com/office/drawing/2014/main" id="{AB53E217-8FAC-4F53-99DE-BE6F40F76C1C}"/>
            </a:ext>
          </a:extLst>
        </xdr:cNvPr>
        <xdr:cNvSpPr>
          <a:spLocks noChangeArrowheads="1"/>
        </xdr:cNvSpPr>
      </xdr:nvSpPr>
      <xdr:spPr bwMode="auto">
        <a:xfrm>
          <a:off x="6626648" y="7808181"/>
          <a:ext cx="4360969" cy="170307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Upcoming Tournaments:  </a:t>
          </a:r>
        </a:p>
        <a:p>
          <a:pPr algn="l" rtl="0">
            <a:lnSpc>
              <a:spcPts val="10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/>
          <a:r>
            <a:rPr lang="en-US" sz="1100" b="0" i="0" strike="noStrike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Los Serranos North ($71) Cart                  Contact: Victor Allen </a:t>
          </a:r>
        </a:p>
        <a:p>
          <a:pPr rtl="0"/>
          <a:r>
            <a:rPr lang="en-US" sz="1100" b="0" i="0" strike="noStrike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May 19, 2023 (Monday)                            (951) 255-7360</a:t>
          </a:r>
          <a:endParaRPr lang="en-US" sz="1100" strike="noStrike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en-US" sz="1100" b="0" i="0" strike="noStrike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9:02 am + include balls                              vmallen59@gmail.com</a:t>
          </a:r>
          <a:endParaRPr lang="en-US" sz="1100" strike="noStrike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endParaRPr lang="en-US" sz="1100" b="0" i="0" strike="sngStrike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en-US" sz="1100" b="0" i="0" strike="noStrike" baseline="0">
              <a:effectLst/>
              <a:latin typeface="+mn-lt"/>
              <a:ea typeface="+mn-ea"/>
              <a:cs typeface="+mn-cs"/>
            </a:rPr>
            <a:t>Green River GC ($71)                                   Contact:  Minerva Venitsky</a:t>
          </a:r>
          <a:endParaRPr lang="en-US" sz="1000" strike="noStrike">
            <a:effectLst/>
          </a:endParaRPr>
        </a:p>
        <a:p>
          <a:pPr rtl="0"/>
          <a:r>
            <a:rPr lang="en-US" sz="1100" b="0" i="0" strike="noStrike" baseline="0">
              <a:effectLst/>
              <a:latin typeface="+mn-lt"/>
              <a:ea typeface="+mn-ea"/>
              <a:cs typeface="+mn-cs"/>
            </a:rPr>
            <a:t>June 9, 2025  (Monday)                                (909) 594-0604</a:t>
          </a:r>
          <a:endParaRPr lang="en-US" sz="1000" strike="noStrike">
            <a:effectLst/>
          </a:endParaRPr>
        </a:p>
        <a:p>
          <a:r>
            <a:rPr lang="en-US" sz="1100" b="0" i="0" strike="noStrike" baseline="0">
              <a:effectLst/>
              <a:latin typeface="+mn-lt"/>
              <a:ea typeface="+mn-ea"/>
              <a:cs typeface="+mn-cs"/>
            </a:rPr>
            <a:t>Tee-time: 10:00 am                                        mvenitsky@roadrunner.com</a:t>
          </a:r>
          <a:endParaRPr lang="en-US" sz="1000" b="0" i="0" u="none" strike="sng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</xdr:col>
      <xdr:colOff>175260</xdr:colOff>
      <xdr:row>1</xdr:row>
      <xdr:rowOff>352847</xdr:rowOff>
    </xdr:from>
    <xdr:to>
      <xdr:col>21</xdr:col>
      <xdr:colOff>184785</xdr:colOff>
      <xdr:row>6</xdr:row>
      <xdr:rowOff>627862</xdr:rowOff>
    </xdr:to>
    <xdr:sp macro="" textlink="">
      <xdr:nvSpPr>
        <xdr:cNvPr id="1052" name="AutoShape 28">
          <a:extLst>
            <a:ext uri="{FF2B5EF4-FFF2-40B4-BE49-F238E27FC236}">
              <a16:creationId xmlns="" xmlns:a16="http://schemas.microsoft.com/office/drawing/2014/main" id="{F49A3DF2-0193-4526-A9DD-6590D3D6B9F5}"/>
            </a:ext>
          </a:extLst>
        </xdr:cNvPr>
        <xdr:cNvSpPr>
          <a:spLocks noChangeArrowheads="1"/>
        </xdr:cNvSpPr>
      </xdr:nvSpPr>
      <xdr:spPr bwMode="auto">
        <a:xfrm>
          <a:off x="7509510" y="448097"/>
          <a:ext cx="3491442" cy="2105932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1200" b="1" i="1" u="none" strike="noStrike" baseline="0">
              <a:solidFill>
                <a:srgbClr val="0000FF"/>
              </a:solidFill>
              <a:latin typeface="Arial"/>
              <a:cs typeface="Arial"/>
            </a:rPr>
            <a:t>START:  9:00 A.M  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FF"/>
              </a:solidFill>
              <a:latin typeface="Arial"/>
              <a:cs typeface="Arial"/>
            </a:rPr>
            <a:t>Tournament Fee:  $77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FF"/>
              </a:solidFill>
              <a:latin typeface="Arial"/>
              <a:cs typeface="Arial"/>
            </a:rPr>
            <a:t>(Includes Mandatory Cart)</a:t>
          </a: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4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300" b="1" i="0" u="sng" strike="noStrike" baseline="0">
              <a:solidFill>
                <a:srgbClr val="FF0000"/>
              </a:solidFill>
              <a:latin typeface="Arial"/>
              <a:cs typeface="Arial"/>
            </a:rPr>
            <a:t>PLAY READY GOLF,  PLEASE</a:t>
          </a:r>
          <a:endParaRPr lang="en-US" sz="1200" b="1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4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No-show players are obligated to pay the tourn-ament fee. Often, we have players on standby waiting for cancellations.     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147320</xdr:colOff>
      <xdr:row>45</xdr:row>
      <xdr:rowOff>76200</xdr:rowOff>
    </xdr:from>
    <xdr:to>
      <xdr:col>0</xdr:col>
      <xdr:colOff>337820</xdr:colOff>
      <xdr:row>46</xdr:row>
      <xdr:rowOff>57150</xdr:rowOff>
    </xdr:to>
    <xdr:sp macro="" textlink="">
      <xdr:nvSpPr>
        <xdr:cNvPr id="9" name="AutoShape 9">
          <a:extLst>
            <a:ext uri="{FF2B5EF4-FFF2-40B4-BE49-F238E27FC236}">
              <a16:creationId xmlns="" xmlns:a16="http://schemas.microsoft.com/office/drawing/2014/main" id="{2F2425EF-8F50-4160-87C2-89C4E3A0E1BD}"/>
            </a:ext>
          </a:extLst>
        </xdr:cNvPr>
        <xdr:cNvSpPr>
          <a:spLocks noChangeArrowheads="1"/>
        </xdr:cNvSpPr>
      </xdr:nvSpPr>
      <xdr:spPr bwMode="auto">
        <a:xfrm>
          <a:off x="147320" y="9906000"/>
          <a:ext cx="190500" cy="180975"/>
        </a:xfrm>
        <a:prstGeom prst="star5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rowdygase@msn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workbookViewId="0">
      <selection activeCell="B1" sqref="B1"/>
    </sheetView>
  </sheetViews>
  <sheetFormatPr defaultColWidth="9.140625" defaultRowHeight="20.100000000000001" customHeight="1"/>
  <cols>
    <col min="1" max="2" width="16.7109375" style="37" customWidth="1"/>
    <col min="3" max="3" width="9.7109375" style="37" customWidth="1"/>
    <col min="4" max="4" width="2.5703125" style="37" customWidth="1"/>
    <col min="5" max="5" width="16.7109375" style="37" customWidth="1"/>
    <col min="6" max="6" width="20.5703125" style="37" customWidth="1"/>
    <col min="7" max="7" width="16.7109375" style="37" customWidth="1"/>
    <col min="8" max="16384" width="9.140625" style="37"/>
  </cols>
  <sheetData>
    <row r="1" spans="1:8" ht="24">
      <c r="A1" s="37" t="s">
        <v>140</v>
      </c>
      <c r="B1" s="37" t="s">
        <v>113</v>
      </c>
      <c r="C1" s="251" t="s">
        <v>14</v>
      </c>
      <c r="D1" s="251"/>
      <c r="E1" s="37" t="s">
        <v>119</v>
      </c>
    </row>
    <row r="2" spans="1:8" ht="9.9499999999999993" customHeight="1">
      <c r="A2" s="38"/>
      <c r="B2" s="38"/>
      <c r="C2" s="38"/>
      <c r="D2" s="38"/>
      <c r="E2" s="38"/>
      <c r="F2" s="38"/>
      <c r="G2" s="38"/>
      <c r="H2" s="38"/>
    </row>
    <row r="3" spans="1:8" ht="14.1" customHeight="1">
      <c r="C3" s="326"/>
      <c r="D3" s="250"/>
      <c r="E3" s="325"/>
    </row>
    <row r="4" spans="1:8" ht="14.1" customHeight="1">
      <c r="C4" s="326"/>
      <c r="D4" s="250"/>
      <c r="E4" s="325"/>
      <c r="F4" s="40"/>
      <c r="G4" s="40"/>
    </row>
    <row r="5" spans="1:8" ht="14.1" customHeight="1">
      <c r="C5" s="326"/>
      <c r="D5" s="250"/>
      <c r="E5" s="327"/>
      <c r="F5" s="40"/>
      <c r="G5" s="40"/>
    </row>
    <row r="6" spans="1:8" ht="14.1" customHeight="1">
      <c r="C6" s="326"/>
      <c r="D6" s="250"/>
      <c r="E6" s="327"/>
      <c r="F6" s="40"/>
      <c r="G6" s="40"/>
    </row>
    <row r="7" spans="1:8" ht="14.1" customHeight="1">
      <c r="C7" s="326"/>
      <c r="D7" s="250"/>
      <c r="E7" s="327"/>
      <c r="F7" s="40"/>
      <c r="G7" s="40"/>
    </row>
    <row r="8" spans="1:8" ht="14.1" customHeight="1">
      <c r="C8" s="326"/>
      <c r="D8" s="250"/>
      <c r="E8" s="325"/>
      <c r="F8" s="40"/>
      <c r="G8" s="40"/>
    </row>
    <row r="9" spans="1:8" ht="14.1" customHeight="1">
      <c r="C9" s="326"/>
      <c r="D9" s="250"/>
      <c r="E9" s="327"/>
      <c r="F9" s="40"/>
      <c r="G9" s="40"/>
    </row>
    <row r="10" spans="1:8" ht="14.1" customHeight="1">
      <c r="C10" s="326"/>
      <c r="D10" s="250"/>
      <c r="E10" s="327"/>
      <c r="F10" s="40"/>
      <c r="G10" s="40"/>
    </row>
    <row r="11" spans="1:8" ht="14.1" customHeight="1">
      <c r="C11" s="326"/>
      <c r="D11" s="250"/>
      <c r="E11" s="327"/>
      <c r="F11" s="40"/>
      <c r="G11" s="40"/>
    </row>
    <row r="12" spans="1:8" ht="14.1" customHeight="1">
      <c r="C12" s="326"/>
      <c r="D12" s="250"/>
      <c r="E12" s="327"/>
      <c r="F12" s="40"/>
      <c r="G12" s="40"/>
    </row>
    <row r="13" spans="1:8" ht="14.1" customHeight="1">
      <c r="C13" s="326"/>
      <c r="D13" s="250"/>
      <c r="E13" s="327"/>
      <c r="F13" s="40"/>
      <c r="G13" s="40"/>
    </row>
    <row r="14" spans="1:8" ht="14.1" customHeight="1">
      <c r="C14" s="326"/>
      <c r="D14" s="250"/>
      <c r="E14" s="327"/>
      <c r="F14" s="40"/>
      <c r="G14" s="40"/>
    </row>
    <row r="15" spans="1:8" ht="14.1" customHeight="1">
      <c r="C15" s="326"/>
      <c r="D15" s="250"/>
      <c r="E15" s="327"/>
      <c r="F15" s="40"/>
      <c r="G15" s="40"/>
    </row>
    <row r="16" spans="1:8" ht="14.1" customHeight="1">
      <c r="C16" s="326"/>
      <c r="D16" s="250"/>
      <c r="E16" s="327"/>
      <c r="F16" s="40"/>
      <c r="G16" s="40"/>
    </row>
    <row r="17" spans="1:7" ht="14.1" customHeight="1">
      <c r="C17" s="326"/>
      <c r="D17" s="250"/>
      <c r="E17" s="325"/>
      <c r="F17" s="40"/>
      <c r="G17" s="40"/>
    </row>
    <row r="18" spans="1:7" ht="14.1" customHeight="1">
      <c r="C18" s="326"/>
      <c r="D18" s="250"/>
      <c r="E18" s="327"/>
      <c r="F18" s="40"/>
      <c r="G18" s="40"/>
    </row>
    <row r="19" spans="1:7" ht="14.1" customHeight="1">
      <c r="C19" s="326"/>
      <c r="D19" s="250"/>
      <c r="E19" s="327"/>
      <c r="F19" s="40"/>
      <c r="G19" s="40"/>
    </row>
    <row r="20" spans="1:7" ht="14.1" customHeight="1">
      <c r="C20" s="326"/>
      <c r="D20" s="250"/>
      <c r="E20" s="327"/>
      <c r="F20" s="40"/>
      <c r="G20" s="40"/>
    </row>
    <row r="21" spans="1:7" ht="14.1" customHeight="1">
      <c r="C21" s="326"/>
      <c r="D21" s="250"/>
      <c r="E21" s="327"/>
      <c r="F21" s="40"/>
      <c r="G21" s="40"/>
    </row>
    <row r="22" spans="1:7" ht="14.1" customHeight="1">
      <c r="C22" s="328"/>
      <c r="D22" s="40"/>
      <c r="E22" s="329"/>
      <c r="F22" s="40"/>
      <c r="G22" s="40"/>
    </row>
    <row r="23" spans="1:7" ht="14.1" customHeight="1">
      <c r="C23" s="252"/>
      <c r="D23" s="252"/>
      <c r="E23" s="240"/>
      <c r="F23" s="240"/>
      <c r="G23" s="40"/>
    </row>
    <row r="24" spans="1:7" ht="14.1" customHeight="1">
      <c r="C24" s="40"/>
      <c r="D24" s="40"/>
      <c r="E24" s="40"/>
      <c r="F24" s="40"/>
      <c r="G24" s="40"/>
    </row>
    <row r="25" spans="1:7" ht="12" customHeight="1">
      <c r="A25" s="501"/>
      <c r="B25" s="501"/>
      <c r="C25" s="501"/>
      <c r="D25" s="501"/>
      <c r="E25" s="501"/>
      <c r="F25" s="40"/>
      <c r="G25" s="40"/>
    </row>
    <row r="26" spans="1:7" ht="12.75" customHeight="1">
      <c r="C26" s="41"/>
      <c r="D26" s="41"/>
      <c r="E26" s="40"/>
      <c r="F26" s="40"/>
      <c r="G26" s="40"/>
    </row>
    <row r="27" spans="1:7" ht="12.75" customHeight="1">
      <c r="C27" s="41"/>
      <c r="D27" s="41"/>
      <c r="E27" s="40"/>
      <c r="F27" s="40"/>
      <c r="G27" s="40"/>
    </row>
    <row r="28" spans="1:7" ht="12.75" customHeight="1">
      <c r="C28" s="41"/>
      <c r="D28" s="41"/>
      <c r="E28" s="40"/>
      <c r="F28" s="40"/>
      <c r="G28" s="40"/>
    </row>
    <row r="29" spans="1:7" ht="12.75" customHeight="1">
      <c r="C29" s="41"/>
      <c r="D29" s="41"/>
      <c r="E29" s="40"/>
      <c r="F29" s="40"/>
      <c r="G29" s="40"/>
    </row>
    <row r="30" spans="1:7" ht="12.75" customHeight="1">
      <c r="C30" s="41"/>
      <c r="D30" s="41"/>
      <c r="E30" s="40"/>
      <c r="F30" s="40"/>
      <c r="G30" s="40"/>
    </row>
    <row r="31" spans="1:7" ht="12.75" customHeight="1">
      <c r="C31" s="41"/>
      <c r="D31" s="41"/>
      <c r="E31" s="40"/>
      <c r="F31" s="40"/>
      <c r="G31" s="40"/>
    </row>
    <row r="32" spans="1:7" ht="12.75" customHeight="1">
      <c r="C32" s="41"/>
      <c r="D32" s="41"/>
      <c r="E32" s="40"/>
      <c r="F32" s="40"/>
      <c r="G32" s="40"/>
    </row>
    <row r="33" spans="3:7" ht="12.75" customHeight="1">
      <c r="C33" s="41"/>
      <c r="D33" s="41"/>
      <c r="E33" s="40"/>
      <c r="F33" s="40"/>
      <c r="G33" s="40"/>
    </row>
    <row r="34" spans="3:7" ht="12.75" customHeight="1">
      <c r="C34" s="41"/>
      <c r="D34" s="41"/>
      <c r="E34" s="40"/>
      <c r="F34" s="40"/>
      <c r="G34" s="40"/>
    </row>
    <row r="35" spans="3:7" ht="12.75" customHeight="1">
      <c r="C35" s="41"/>
      <c r="D35" s="41"/>
      <c r="E35" s="40"/>
      <c r="F35" s="40"/>
      <c r="G35" s="40"/>
    </row>
    <row r="36" spans="3:7" ht="12.75" customHeight="1">
      <c r="C36" s="41"/>
      <c r="D36" s="41"/>
      <c r="E36" s="40"/>
      <c r="F36" s="40"/>
      <c r="G36" s="40"/>
    </row>
    <row r="37" spans="3:7" ht="12.75" customHeight="1">
      <c r="C37" s="41"/>
      <c r="D37" s="41"/>
      <c r="E37" s="40"/>
      <c r="F37" s="40"/>
      <c r="G37" s="40"/>
    </row>
    <row r="38" spans="3:7" ht="12.75" customHeight="1">
      <c r="C38" s="41"/>
      <c r="D38" s="41"/>
      <c r="E38" s="40"/>
      <c r="F38" s="40"/>
      <c r="G38" s="40"/>
    </row>
    <row r="39" spans="3:7" ht="12.75" customHeight="1">
      <c r="C39" s="41"/>
      <c r="D39" s="41"/>
      <c r="E39" s="40"/>
      <c r="F39" s="40"/>
      <c r="G39" s="40"/>
    </row>
    <row r="40" spans="3:7" ht="12.75" customHeight="1">
      <c r="C40" s="41"/>
      <c r="D40" s="41"/>
      <c r="E40" s="40"/>
      <c r="F40" s="40"/>
      <c r="G40" s="40"/>
    </row>
    <row r="41" spans="3:7" ht="12.75" customHeight="1">
      <c r="C41" s="41"/>
      <c r="D41" s="41"/>
      <c r="E41" s="40"/>
      <c r="F41" s="40"/>
      <c r="G41" s="40"/>
    </row>
    <row r="42" spans="3:7" ht="12.75" customHeight="1">
      <c r="C42" s="41"/>
      <c r="D42" s="41"/>
      <c r="E42" s="40"/>
      <c r="F42" s="40"/>
      <c r="G42" s="40"/>
    </row>
    <row r="43" spans="3:7" ht="12.75" customHeight="1">
      <c r="C43" s="41"/>
      <c r="D43" s="41"/>
      <c r="E43" s="40"/>
      <c r="F43" s="40"/>
      <c r="G43" s="40"/>
    </row>
    <row r="44" spans="3:7" ht="12.75" customHeight="1">
      <c r="C44" s="41"/>
      <c r="D44" s="41"/>
      <c r="E44" s="40"/>
      <c r="F44" s="40"/>
      <c r="G44" s="40"/>
    </row>
    <row r="45" spans="3:7" ht="20.100000000000001" customHeight="1">
      <c r="C45" s="41"/>
      <c r="D45" s="41"/>
      <c r="E45" s="40"/>
      <c r="F45" s="40"/>
      <c r="G45" s="40"/>
    </row>
    <row r="46" spans="3:7" ht="20.100000000000001" customHeight="1">
      <c r="C46" s="41"/>
      <c r="D46" s="41"/>
      <c r="E46" s="40"/>
      <c r="F46" s="40"/>
      <c r="G46" s="40"/>
    </row>
    <row r="47" spans="3:7" ht="20.100000000000001" customHeight="1">
      <c r="C47" s="41"/>
      <c r="D47" s="41"/>
      <c r="E47" s="40"/>
      <c r="F47" s="40"/>
      <c r="G47" s="40"/>
    </row>
    <row r="48" spans="3:7" ht="20.100000000000001" customHeight="1">
      <c r="C48" s="41"/>
      <c r="D48" s="41"/>
      <c r="E48" s="40"/>
      <c r="F48" s="40"/>
      <c r="G48" s="40"/>
    </row>
    <row r="49" spans="3:7" ht="20.100000000000001" customHeight="1">
      <c r="C49" s="41"/>
      <c r="D49" s="41"/>
      <c r="E49" s="40"/>
      <c r="F49" s="40"/>
      <c r="G49" s="40"/>
    </row>
    <row r="50" spans="3:7" ht="20.100000000000001" customHeight="1">
      <c r="C50" s="41"/>
      <c r="D50" s="41"/>
      <c r="E50" s="40"/>
      <c r="F50" s="40"/>
      <c r="G50" s="40"/>
    </row>
    <row r="51" spans="3:7" ht="20.100000000000001" customHeight="1">
      <c r="C51" s="41"/>
      <c r="D51" s="41"/>
      <c r="E51" s="40"/>
      <c r="F51" s="40"/>
      <c r="G51" s="40"/>
    </row>
    <row r="52" spans="3:7" ht="20.100000000000001" customHeight="1">
      <c r="C52" s="41"/>
      <c r="D52" s="41"/>
      <c r="E52" s="40"/>
      <c r="F52" s="40"/>
      <c r="G52" s="40"/>
    </row>
    <row r="53" spans="3:7" ht="20.100000000000001" customHeight="1">
      <c r="C53" s="41"/>
      <c r="D53" s="41"/>
      <c r="E53" s="40"/>
      <c r="F53" s="40"/>
      <c r="G53" s="40"/>
    </row>
    <row r="54" spans="3:7" ht="20.100000000000001" customHeight="1">
      <c r="C54" s="41"/>
      <c r="D54" s="41"/>
      <c r="E54" s="40"/>
      <c r="F54" s="40"/>
      <c r="G54" s="40"/>
    </row>
    <row r="55" spans="3:7" ht="20.100000000000001" customHeight="1">
      <c r="C55" s="41"/>
      <c r="D55" s="41"/>
      <c r="E55" s="40"/>
      <c r="F55" s="40"/>
      <c r="G55" s="40"/>
    </row>
    <row r="56" spans="3:7" ht="20.100000000000001" customHeight="1">
      <c r="C56" s="41"/>
      <c r="D56" s="41"/>
      <c r="E56" s="40"/>
      <c r="F56" s="40"/>
      <c r="G56" s="40"/>
    </row>
    <row r="57" spans="3:7" ht="20.100000000000001" customHeight="1">
      <c r="C57" s="41"/>
      <c r="D57" s="41"/>
      <c r="E57" s="40"/>
      <c r="F57" s="40"/>
      <c r="G57" s="40"/>
    </row>
    <row r="58" spans="3:7" ht="20.100000000000001" customHeight="1">
      <c r="C58" s="41"/>
      <c r="D58" s="41"/>
      <c r="E58" s="40"/>
      <c r="F58" s="40"/>
      <c r="G58" s="40"/>
    </row>
    <row r="59" spans="3:7" ht="20.100000000000001" customHeight="1">
      <c r="C59" s="41"/>
      <c r="D59" s="41"/>
      <c r="E59" s="40"/>
      <c r="F59" s="40"/>
      <c r="G59" s="40"/>
    </row>
    <row r="60" spans="3:7" ht="20.100000000000001" customHeight="1">
      <c r="C60" s="41"/>
      <c r="D60" s="41"/>
      <c r="E60" s="40"/>
      <c r="F60" s="40"/>
      <c r="G60" s="40"/>
    </row>
    <row r="61" spans="3:7" ht="20.100000000000001" customHeight="1">
      <c r="C61" s="41"/>
      <c r="D61" s="41"/>
      <c r="E61" s="40"/>
      <c r="F61" s="40"/>
      <c r="G61" s="40"/>
    </row>
    <row r="62" spans="3:7" ht="20.100000000000001" customHeight="1">
      <c r="C62" s="41"/>
      <c r="D62" s="41"/>
      <c r="E62" s="40"/>
      <c r="F62" s="40"/>
      <c r="G62" s="40"/>
    </row>
    <row r="63" spans="3:7" ht="20.100000000000001" customHeight="1">
      <c r="C63" s="41"/>
      <c r="D63" s="41"/>
      <c r="E63" s="40"/>
      <c r="F63" s="40"/>
      <c r="G63" s="40"/>
    </row>
    <row r="64" spans="3:7" ht="20.100000000000001" customHeight="1">
      <c r="C64" s="41"/>
      <c r="D64" s="41"/>
      <c r="E64" s="40"/>
      <c r="F64" s="40"/>
      <c r="G64" s="40"/>
    </row>
    <row r="65" spans="3:7" ht="20.100000000000001" customHeight="1">
      <c r="C65" s="41"/>
      <c r="D65" s="41"/>
      <c r="E65" s="40"/>
      <c r="F65" s="40"/>
      <c r="G65" s="40"/>
    </row>
    <row r="66" spans="3:7" ht="20.100000000000001" customHeight="1">
      <c r="C66" s="41"/>
      <c r="D66" s="41"/>
      <c r="E66" s="40"/>
      <c r="F66" s="40"/>
      <c r="G66" s="40"/>
    </row>
    <row r="67" spans="3:7" ht="20.100000000000001" customHeight="1">
      <c r="C67" s="41"/>
      <c r="D67" s="41"/>
      <c r="E67" s="40"/>
      <c r="F67" s="40"/>
      <c r="G67" s="40"/>
    </row>
    <row r="68" spans="3:7" ht="20.100000000000001" customHeight="1">
      <c r="C68" s="41"/>
      <c r="D68" s="41"/>
      <c r="E68" s="40"/>
      <c r="F68" s="40"/>
      <c r="G68" s="40"/>
    </row>
    <row r="69" spans="3:7" ht="20.100000000000001" customHeight="1">
      <c r="C69" s="41"/>
      <c r="D69" s="41"/>
      <c r="E69" s="40"/>
      <c r="F69" s="40"/>
      <c r="G69" s="40"/>
    </row>
    <row r="70" spans="3:7" ht="20.100000000000001" customHeight="1">
      <c r="C70" s="41"/>
      <c r="D70" s="41"/>
      <c r="E70" s="40"/>
      <c r="F70" s="40"/>
      <c r="G70" s="40"/>
    </row>
    <row r="71" spans="3:7" ht="20.100000000000001" customHeight="1">
      <c r="C71" s="41"/>
      <c r="D71" s="41"/>
      <c r="E71" s="39"/>
      <c r="F71" s="39"/>
      <c r="G71" s="39"/>
    </row>
    <row r="72" spans="3:7" ht="20.100000000000001" customHeight="1">
      <c r="C72" s="41"/>
      <c r="D72" s="41"/>
      <c r="E72" s="39"/>
      <c r="F72" s="39"/>
      <c r="G72" s="39"/>
    </row>
    <row r="73" spans="3:7" ht="20.100000000000001" customHeight="1">
      <c r="C73" s="41"/>
      <c r="D73" s="41"/>
      <c r="E73" s="39"/>
      <c r="F73" s="39"/>
      <c r="G73" s="39"/>
    </row>
    <row r="74" spans="3:7" ht="20.100000000000001" customHeight="1">
      <c r="C74" s="41"/>
      <c r="D74" s="41"/>
      <c r="E74" s="39"/>
      <c r="F74" s="39"/>
      <c r="G74" s="39"/>
    </row>
    <row r="75" spans="3:7" ht="20.100000000000001" customHeight="1">
      <c r="C75" s="41"/>
      <c r="D75" s="41"/>
      <c r="E75" s="39"/>
      <c r="F75" s="39"/>
      <c r="G75" s="39"/>
    </row>
    <row r="76" spans="3:7" ht="20.100000000000001" customHeight="1">
      <c r="C76" s="41"/>
      <c r="D76" s="41"/>
      <c r="E76" s="39"/>
      <c r="F76" s="39"/>
      <c r="G76" s="39"/>
    </row>
    <row r="77" spans="3:7" ht="20.100000000000001" customHeight="1">
      <c r="C77" s="41"/>
      <c r="D77" s="41"/>
      <c r="E77" s="39"/>
      <c r="F77" s="39"/>
      <c r="G77" s="39"/>
    </row>
    <row r="78" spans="3:7" ht="20.100000000000001" customHeight="1">
      <c r="C78" s="41"/>
      <c r="D78" s="41"/>
      <c r="E78" s="39"/>
      <c r="F78" s="39"/>
      <c r="G78" s="39"/>
    </row>
    <row r="79" spans="3:7" ht="20.100000000000001" customHeight="1">
      <c r="C79" s="41"/>
      <c r="D79" s="41"/>
      <c r="E79" s="39"/>
      <c r="F79" s="39"/>
      <c r="G79" s="39"/>
    </row>
    <row r="80" spans="3:7" ht="20.100000000000001" customHeight="1">
      <c r="C80" s="41"/>
      <c r="D80" s="41"/>
      <c r="E80" s="39"/>
      <c r="F80" s="39"/>
      <c r="G80" s="39"/>
    </row>
    <row r="81" spans="3:7" ht="20.100000000000001" customHeight="1">
      <c r="C81" s="41"/>
      <c r="D81" s="41"/>
      <c r="E81" s="39"/>
      <c r="F81" s="39"/>
      <c r="G81" s="39"/>
    </row>
    <row r="82" spans="3:7" ht="20.100000000000001" customHeight="1">
      <c r="C82" s="41"/>
      <c r="D82" s="41"/>
      <c r="E82" s="39"/>
      <c r="F82" s="39"/>
      <c r="G82" s="39"/>
    </row>
    <row r="83" spans="3:7" ht="20.100000000000001" customHeight="1">
      <c r="C83" s="41"/>
      <c r="D83" s="41"/>
      <c r="E83" s="39"/>
      <c r="F83" s="39"/>
      <c r="G83" s="39"/>
    </row>
    <row r="84" spans="3:7" ht="20.100000000000001" customHeight="1">
      <c r="C84" s="41"/>
      <c r="D84" s="41"/>
      <c r="E84" s="39"/>
      <c r="F84" s="39"/>
      <c r="G84" s="39"/>
    </row>
    <row r="85" spans="3:7" ht="20.100000000000001" customHeight="1">
      <c r="C85" s="41"/>
      <c r="D85" s="41"/>
      <c r="E85" s="39"/>
      <c r="F85" s="39"/>
      <c r="G85" s="39"/>
    </row>
    <row r="86" spans="3:7" ht="20.100000000000001" customHeight="1">
      <c r="C86" s="41"/>
      <c r="D86" s="41"/>
    </row>
    <row r="87" spans="3:7" ht="20.100000000000001" customHeight="1">
      <c r="C87" s="41"/>
      <c r="D87" s="41"/>
    </row>
    <row r="88" spans="3:7" ht="20.100000000000001" customHeight="1">
      <c r="C88" s="41"/>
      <c r="D88" s="41"/>
    </row>
    <row r="89" spans="3:7" ht="20.100000000000001" customHeight="1">
      <c r="C89" s="41"/>
      <c r="D89" s="41"/>
    </row>
    <row r="90" spans="3:7" ht="20.100000000000001" customHeight="1">
      <c r="C90" s="41"/>
      <c r="D90" s="41"/>
    </row>
    <row r="91" spans="3:7" ht="20.100000000000001" customHeight="1">
      <c r="C91" s="41"/>
      <c r="D91" s="41"/>
    </row>
    <row r="92" spans="3:7" ht="20.100000000000001" customHeight="1">
      <c r="C92" s="41"/>
      <c r="D92" s="41"/>
    </row>
  </sheetData>
  <mergeCells count="1">
    <mergeCell ref="A25:E25"/>
  </mergeCells>
  <phoneticPr fontId="18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15"/>
  <sheetViews>
    <sheetView tabSelected="1" zoomScaleNormal="100" workbookViewId="0">
      <selection sqref="A1:M48"/>
    </sheetView>
  </sheetViews>
  <sheetFormatPr defaultRowHeight="12.75"/>
  <cols>
    <col min="1" max="1" width="14.5703125" style="5" customWidth="1"/>
    <col min="2" max="2" width="13.5703125" style="5" customWidth="1"/>
    <col min="3" max="3" width="5.7109375" style="1" customWidth="1"/>
    <col min="4" max="4" width="4.7109375" style="1" customWidth="1"/>
    <col min="5" max="5" width="6.7109375" style="1" customWidth="1"/>
    <col min="6" max="6" width="8" style="1" customWidth="1"/>
    <col min="7" max="7" width="3.7109375" style="1" customWidth="1"/>
    <col min="8" max="8" width="15.5703125" style="5" customWidth="1"/>
    <col min="9" max="9" width="14.28515625" style="5" customWidth="1"/>
    <col min="10" max="10" width="5.7109375" style="1" customWidth="1"/>
    <col min="11" max="12" width="5" style="1" customWidth="1"/>
    <col min="13" max="13" width="7.5703125" style="1" customWidth="1"/>
    <col min="14" max="14" width="4.140625" style="77" customWidth="1"/>
    <col min="15" max="15" width="5" style="1" customWidth="1"/>
    <col min="16" max="17" width="11.42578125" style="5" customWidth="1"/>
    <col min="18" max="18" width="6.140625" style="1" customWidth="1"/>
    <col min="19" max="19" width="4.42578125" style="1" customWidth="1"/>
    <col min="20" max="20" width="17.7109375" style="1" customWidth="1"/>
    <col min="21" max="21" width="6.140625" style="1" customWidth="1"/>
    <col min="22" max="22" width="5" customWidth="1"/>
    <col min="23" max="23" width="23.7109375" customWidth="1"/>
    <col min="24" max="24" width="22.7109375" customWidth="1"/>
  </cols>
  <sheetData>
    <row r="1" spans="1:23" ht="18">
      <c r="A1" s="502" t="s">
        <v>216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O1" s="193"/>
      <c r="P1" s="193"/>
      <c r="Q1" s="193"/>
      <c r="R1" s="193"/>
      <c r="S1" s="193"/>
      <c r="T1" s="193"/>
      <c r="U1" s="193"/>
    </row>
    <row r="2" spans="1:23" ht="18.75" thickBot="1">
      <c r="A2" s="503"/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O2" s="194"/>
      <c r="P2" s="194"/>
      <c r="Q2" s="194"/>
      <c r="R2" s="194"/>
      <c r="S2" s="194"/>
      <c r="T2" s="194"/>
      <c r="U2" s="194"/>
      <c r="W2" s="57"/>
    </row>
    <row r="3" spans="1:23" ht="14.1" customHeight="1">
      <c r="A3" s="195" t="s">
        <v>203</v>
      </c>
      <c r="B3" s="196"/>
      <c r="C3" s="197"/>
      <c r="D3" s="197"/>
      <c r="E3" s="197"/>
      <c r="F3" s="198"/>
      <c r="G3" s="199"/>
      <c r="H3" s="195" t="s">
        <v>204</v>
      </c>
      <c r="I3" s="196"/>
      <c r="J3" s="197"/>
      <c r="K3" s="197"/>
      <c r="L3" s="197"/>
      <c r="M3" s="198"/>
      <c r="N3"/>
      <c r="O3" s="194"/>
      <c r="P3" s="194"/>
      <c r="Q3" s="194"/>
      <c r="R3" s="194"/>
      <c r="S3" s="194"/>
      <c r="T3" s="194"/>
      <c r="U3" s="194"/>
      <c r="W3" s="57"/>
    </row>
    <row r="4" spans="1:23" ht="14.1" customHeight="1">
      <c r="A4" s="368" t="s">
        <v>269</v>
      </c>
      <c r="B4" s="369" t="s">
        <v>254</v>
      </c>
      <c r="C4" s="259">
        <v>88</v>
      </c>
      <c r="D4" s="259">
        <v>15</v>
      </c>
      <c r="E4" s="259">
        <f>C4-D4</f>
        <v>73</v>
      </c>
      <c r="F4" s="200">
        <f>Financial!M27</f>
        <v>17</v>
      </c>
      <c r="G4" s="199"/>
      <c r="H4" s="368" t="s">
        <v>227</v>
      </c>
      <c r="I4" s="259" t="s">
        <v>229</v>
      </c>
      <c r="J4" s="259">
        <v>88</v>
      </c>
      <c r="K4" s="259">
        <v>18</v>
      </c>
      <c r="L4" s="259">
        <f>J4-K4</f>
        <v>70</v>
      </c>
      <c r="M4" s="200">
        <f>Financial!M28</f>
        <v>17</v>
      </c>
      <c r="N4"/>
      <c r="O4" s="194"/>
      <c r="P4" s="194"/>
      <c r="Q4" s="194"/>
      <c r="R4" s="194"/>
      <c r="S4" s="194"/>
      <c r="T4" s="194"/>
      <c r="U4" s="194"/>
      <c r="W4" s="57"/>
    </row>
    <row r="5" spans="1:23" ht="14.1" customHeight="1">
      <c r="A5" s="367" t="s">
        <v>270</v>
      </c>
      <c r="B5" s="370" t="s">
        <v>234</v>
      </c>
      <c r="C5" s="258">
        <v>83</v>
      </c>
      <c r="D5" s="258">
        <v>6</v>
      </c>
      <c r="E5" s="258">
        <f>C5-D5</f>
        <v>77</v>
      </c>
      <c r="F5" s="201">
        <f>Financial!O27</f>
        <v>11</v>
      </c>
      <c r="G5" s="199"/>
      <c r="H5" s="367" t="s">
        <v>273</v>
      </c>
      <c r="I5" s="258" t="s">
        <v>236</v>
      </c>
      <c r="J5" s="258">
        <v>91</v>
      </c>
      <c r="K5" s="258">
        <v>17</v>
      </c>
      <c r="L5" s="291">
        <f>J5-K5</f>
        <v>74</v>
      </c>
      <c r="M5" s="201">
        <f>Financial!O28</f>
        <v>11</v>
      </c>
      <c r="N5"/>
      <c r="O5" s="194"/>
      <c r="P5" s="194"/>
      <c r="Q5" s="203"/>
      <c r="R5" s="194"/>
      <c r="S5" s="194"/>
      <c r="T5" s="194"/>
      <c r="U5" s="194"/>
      <c r="W5" s="57"/>
    </row>
    <row r="6" spans="1:23" ht="14.1" customHeight="1">
      <c r="A6" s="482" t="s">
        <v>271</v>
      </c>
      <c r="B6" s="486" t="s">
        <v>238</v>
      </c>
      <c r="C6" s="483">
        <v>95</v>
      </c>
      <c r="D6" s="483">
        <v>16</v>
      </c>
      <c r="E6" s="483">
        <f>C6-D6</f>
        <v>79</v>
      </c>
      <c r="F6" s="201"/>
      <c r="G6" s="199"/>
      <c r="H6" s="482" t="s">
        <v>274</v>
      </c>
      <c r="I6" s="483" t="s">
        <v>235</v>
      </c>
      <c r="J6" s="483">
        <v>95</v>
      </c>
      <c r="K6" s="483">
        <v>18</v>
      </c>
      <c r="L6" s="484">
        <f>J6-K6</f>
        <v>77</v>
      </c>
      <c r="M6" s="201"/>
      <c r="N6"/>
      <c r="O6" s="194"/>
      <c r="P6" s="194"/>
      <c r="Q6" s="194"/>
      <c r="R6" s="194"/>
      <c r="S6" s="194"/>
      <c r="T6" s="194"/>
      <c r="U6" s="194"/>
      <c r="W6" s="57"/>
    </row>
    <row r="7" spans="1:23" ht="14.1" customHeight="1">
      <c r="A7" s="371" t="s">
        <v>250</v>
      </c>
      <c r="B7" s="372" t="s">
        <v>230</v>
      </c>
      <c r="C7" s="202">
        <v>88</v>
      </c>
      <c r="D7" s="202">
        <v>6</v>
      </c>
      <c r="E7" s="202">
        <f>C7-D7</f>
        <v>82</v>
      </c>
      <c r="F7" s="201"/>
      <c r="G7" s="199"/>
      <c r="H7" s="371" t="s">
        <v>251</v>
      </c>
      <c r="I7" s="202" t="s">
        <v>247</v>
      </c>
      <c r="J7" s="202">
        <v>100</v>
      </c>
      <c r="K7" s="202">
        <v>18</v>
      </c>
      <c r="L7" s="202">
        <f>J7-K7</f>
        <v>82</v>
      </c>
      <c r="M7" s="200"/>
      <c r="N7"/>
      <c r="O7" s="194"/>
      <c r="P7" s="194"/>
      <c r="Q7" s="194"/>
      <c r="R7" s="194"/>
      <c r="S7" s="194"/>
      <c r="T7" s="194"/>
      <c r="U7" s="194"/>
      <c r="W7" s="57"/>
    </row>
    <row r="8" spans="1:23" ht="14.1" customHeight="1">
      <c r="A8" s="371" t="s">
        <v>122</v>
      </c>
      <c r="B8" s="372" t="s">
        <v>121</v>
      </c>
      <c r="C8" s="202">
        <v>42</v>
      </c>
      <c r="D8" s="202"/>
      <c r="E8" s="202"/>
      <c r="F8" s="201" t="s">
        <v>272</v>
      </c>
      <c r="G8" s="199"/>
      <c r="H8" s="371" t="s">
        <v>243</v>
      </c>
      <c r="I8" s="202" t="s">
        <v>244</v>
      </c>
      <c r="J8" s="202">
        <v>110</v>
      </c>
      <c r="K8" s="202">
        <v>23</v>
      </c>
      <c r="L8" s="202">
        <f t="shared" ref="L8" si="0">J8-K8</f>
        <v>87</v>
      </c>
      <c r="M8" s="200"/>
      <c r="N8"/>
      <c r="O8" s="194"/>
      <c r="P8" s="203"/>
      <c r="Q8" s="194"/>
      <c r="R8" s="194"/>
      <c r="S8" s="194"/>
      <c r="T8" s="194"/>
      <c r="U8" s="194"/>
      <c r="W8" s="57"/>
    </row>
    <row r="9" spans="1:23" ht="14.1" customHeight="1" thickBot="1">
      <c r="A9" s="371" t="s">
        <v>239</v>
      </c>
      <c r="B9" s="372" t="s">
        <v>195</v>
      </c>
      <c r="C9" s="202">
        <v>45</v>
      </c>
      <c r="D9" s="202"/>
      <c r="E9" s="202"/>
      <c r="F9" s="201" t="s">
        <v>272</v>
      </c>
      <c r="G9" s="199"/>
      <c r="H9" s="487" t="s">
        <v>125</v>
      </c>
      <c r="I9" s="488" t="s">
        <v>159</v>
      </c>
      <c r="J9" s="488">
        <v>56</v>
      </c>
      <c r="K9" s="488"/>
      <c r="L9" s="488"/>
      <c r="M9" s="489" t="s">
        <v>272</v>
      </c>
      <c r="N9"/>
      <c r="O9" s="194"/>
      <c r="P9" s="194"/>
      <c r="Q9" s="194"/>
      <c r="R9" s="194"/>
      <c r="S9" s="194"/>
      <c r="T9" s="194"/>
      <c r="U9" s="194"/>
      <c r="W9" s="57"/>
    </row>
    <row r="10" spans="1:23" ht="14.1" customHeight="1" thickBot="1">
      <c r="A10" s="371"/>
      <c r="B10" s="372"/>
      <c r="C10" s="202"/>
      <c r="D10" s="202"/>
      <c r="E10" s="202">
        <f t="shared" ref="E10" si="1">C10-D10</f>
        <v>0</v>
      </c>
      <c r="F10" s="201"/>
      <c r="G10" s="199"/>
      <c r="N10"/>
      <c r="O10" s="194"/>
      <c r="P10" s="194"/>
      <c r="Q10" s="194"/>
      <c r="R10" s="194"/>
      <c r="S10" s="194"/>
      <c r="T10" s="194"/>
      <c r="U10" s="194"/>
      <c r="W10" s="57"/>
    </row>
    <row r="11" spans="1:23" ht="14.1" customHeight="1" thickBot="1">
      <c r="A11" s="373"/>
      <c r="B11" s="374"/>
      <c r="C11" s="207"/>
      <c r="D11" s="207"/>
      <c r="E11" s="207">
        <f>C11-D11</f>
        <v>0</v>
      </c>
      <c r="F11" s="254"/>
      <c r="G11" s="199"/>
      <c r="H11" s="490" t="s">
        <v>275</v>
      </c>
      <c r="I11" s="491"/>
      <c r="J11" s="492"/>
      <c r="K11" s="492"/>
      <c r="L11" s="492"/>
      <c r="M11" s="493"/>
      <c r="N11"/>
      <c r="O11" s="194"/>
      <c r="P11" s="194"/>
      <c r="Q11" s="194"/>
      <c r="R11" s="194"/>
      <c r="S11" s="194"/>
      <c r="T11" s="194"/>
      <c r="U11" s="194"/>
      <c r="W11" s="57"/>
    </row>
    <row r="12" spans="1:23" ht="14.1" customHeight="1" thickBot="1">
      <c r="A12" s="347"/>
      <c r="B12" s="347"/>
      <c r="G12" s="199"/>
      <c r="H12" s="494" t="s">
        <v>246</v>
      </c>
      <c r="I12" s="495" t="s">
        <v>276</v>
      </c>
      <c r="J12" s="496"/>
      <c r="K12" s="496"/>
      <c r="L12" s="496"/>
      <c r="M12" s="497">
        <f>Financial!M32</f>
        <v>5</v>
      </c>
      <c r="N12"/>
      <c r="O12" s="194"/>
      <c r="P12" s="194"/>
      <c r="Q12" s="194"/>
      <c r="R12" s="194"/>
      <c r="S12" s="194"/>
      <c r="T12" s="194"/>
      <c r="U12" s="194"/>
      <c r="W12" s="57"/>
    </row>
    <row r="13" spans="1:23" ht="14.1" customHeight="1">
      <c r="A13" s="347"/>
      <c r="B13" s="347"/>
      <c r="G13" s="199"/>
      <c r="N13"/>
      <c r="O13" s="194"/>
      <c r="P13" s="194"/>
      <c r="Q13" s="194"/>
      <c r="R13" s="194"/>
      <c r="S13" s="194"/>
      <c r="T13" s="194"/>
      <c r="U13" s="194"/>
      <c r="W13" s="57"/>
    </row>
    <row r="14" spans="1:23" ht="14.1" customHeight="1" thickBot="1">
      <c r="A14" s="347"/>
      <c r="B14" s="347"/>
      <c r="G14" s="199"/>
      <c r="N14"/>
      <c r="O14" s="194"/>
      <c r="P14" s="194"/>
      <c r="Q14" s="194"/>
      <c r="R14" s="194"/>
      <c r="S14" s="194"/>
      <c r="T14" s="194"/>
      <c r="U14" s="194"/>
      <c r="W14" s="57"/>
    </row>
    <row r="15" spans="1:23" ht="14.1" customHeight="1" thickBot="1">
      <c r="A15" s="347"/>
      <c r="B15" s="347"/>
      <c r="G15"/>
      <c r="H15" s="204" t="s">
        <v>267</v>
      </c>
      <c r="I15" s="205"/>
      <c r="J15" s="189"/>
      <c r="K15" s="189"/>
      <c r="L15" s="189"/>
      <c r="M15" s="190"/>
      <c r="N15"/>
      <c r="O15" s="194"/>
      <c r="P15" s="194"/>
      <c r="Q15" s="194"/>
      <c r="R15" s="194"/>
      <c r="S15" s="194"/>
      <c r="T15" s="194"/>
      <c r="U15" s="194"/>
      <c r="W15" s="57"/>
    </row>
    <row r="16" spans="1:23" ht="14.1" customHeight="1">
      <c r="A16" s="347"/>
      <c r="B16" s="347"/>
      <c r="G16"/>
      <c r="H16" s="407" t="s">
        <v>194</v>
      </c>
      <c r="I16" s="408" t="s">
        <v>195</v>
      </c>
      <c r="J16" s="408">
        <v>107</v>
      </c>
      <c r="K16" s="408">
        <v>32</v>
      </c>
      <c r="L16" s="408">
        <f>J16-K16</f>
        <v>75</v>
      </c>
      <c r="M16" s="409">
        <f>Financial!M30</f>
        <v>14</v>
      </c>
      <c r="N16"/>
      <c r="O16" s="194"/>
      <c r="P16" s="194"/>
      <c r="Q16" s="194"/>
      <c r="R16" s="194"/>
      <c r="S16" s="194"/>
      <c r="T16" s="194"/>
      <c r="U16" s="194"/>
      <c r="W16" s="57"/>
    </row>
    <row r="17" spans="1:23" ht="14.1" customHeight="1">
      <c r="A17" s="347"/>
      <c r="B17" s="347"/>
      <c r="G17"/>
      <c r="H17" s="482" t="s">
        <v>249</v>
      </c>
      <c r="I17" s="483" t="s">
        <v>248</v>
      </c>
      <c r="J17" s="483">
        <v>102</v>
      </c>
      <c r="K17" s="483">
        <v>25</v>
      </c>
      <c r="L17" s="484">
        <f>J17-K17</f>
        <v>77</v>
      </c>
      <c r="M17" s="485"/>
      <c r="N17"/>
      <c r="O17" s="194"/>
      <c r="P17" s="194"/>
      <c r="Q17" s="194"/>
      <c r="R17" s="194"/>
      <c r="S17" s="194"/>
      <c r="T17" s="194"/>
      <c r="U17" s="194"/>
      <c r="W17" s="57"/>
    </row>
    <row r="18" spans="1:23" ht="14.1" customHeight="1" thickBot="1">
      <c r="A18" s="347"/>
      <c r="B18" s="347"/>
      <c r="G18"/>
      <c r="H18" s="410" t="s">
        <v>268</v>
      </c>
      <c r="I18" s="411" t="s">
        <v>241</v>
      </c>
      <c r="J18" s="412">
        <v>110</v>
      </c>
      <c r="K18" s="412">
        <v>32</v>
      </c>
      <c r="L18" s="412">
        <f>J18-K18</f>
        <v>78</v>
      </c>
      <c r="M18" s="413"/>
      <c r="N18"/>
      <c r="O18" s="194"/>
      <c r="P18" s="194"/>
      <c r="Q18" s="194"/>
      <c r="R18" s="194"/>
      <c r="S18" s="194"/>
      <c r="T18" s="194"/>
      <c r="U18" s="194"/>
      <c r="W18" s="57"/>
    </row>
    <row r="19" spans="1:23" ht="14.25" customHeight="1" thickBot="1">
      <c r="A19" s="347"/>
      <c r="B19" s="347"/>
      <c r="G19"/>
      <c r="N19"/>
      <c r="O19" s="194"/>
      <c r="P19" s="194"/>
      <c r="Q19" s="194"/>
      <c r="R19" s="194"/>
      <c r="S19" s="194"/>
      <c r="T19" s="194"/>
      <c r="U19" s="194"/>
      <c r="W19" s="57"/>
    </row>
    <row r="20" spans="1:23" ht="14.1" customHeight="1" thickBot="1">
      <c r="A20" s="204" t="s">
        <v>279</v>
      </c>
      <c r="B20" s="205"/>
      <c r="C20" s="307" t="s">
        <v>198</v>
      </c>
      <c r="D20" s="307" t="s">
        <v>109</v>
      </c>
      <c r="E20" s="307"/>
      <c r="F20" s="308"/>
      <c r="G20" s="199"/>
      <c r="N20"/>
      <c r="O20" s="194"/>
      <c r="P20" s="194"/>
      <c r="Q20" s="194"/>
      <c r="R20" s="194"/>
      <c r="S20" s="194"/>
      <c r="T20" s="194"/>
      <c r="U20" s="194"/>
      <c r="W20" s="57"/>
    </row>
    <row r="21" spans="1:23" ht="14.1" customHeight="1">
      <c r="A21" s="202" t="s">
        <v>253</v>
      </c>
      <c r="B21" s="347" t="s">
        <v>236</v>
      </c>
      <c r="C21" s="348" t="s">
        <v>277</v>
      </c>
      <c r="D21" s="348" t="s">
        <v>278</v>
      </c>
      <c r="E21" s="210"/>
      <c r="F21" s="375">
        <v>9</v>
      </c>
      <c r="G21" s="199"/>
      <c r="O21" s="194"/>
      <c r="P21" s="194"/>
      <c r="Q21" s="194"/>
      <c r="R21" s="194"/>
      <c r="S21" s="194"/>
      <c r="T21" s="194"/>
      <c r="U21" s="194"/>
      <c r="W21" s="8"/>
    </row>
    <row r="22" spans="1:23" ht="14.1" customHeight="1">
      <c r="A22" s="202" t="s">
        <v>251</v>
      </c>
      <c r="B22" s="347" t="s">
        <v>247</v>
      </c>
      <c r="C22" s="348" t="s">
        <v>280</v>
      </c>
      <c r="D22" s="348" t="s">
        <v>281</v>
      </c>
      <c r="E22" s="210"/>
      <c r="F22" s="375">
        <v>9</v>
      </c>
      <c r="G22" s="199"/>
      <c r="O22" s="194"/>
      <c r="P22" s="194"/>
      <c r="Q22" s="194"/>
      <c r="R22" s="194"/>
      <c r="S22" s="194"/>
      <c r="T22" s="194"/>
      <c r="U22" s="194"/>
    </row>
    <row r="23" spans="1:23" ht="14.1" customHeight="1">
      <c r="A23" s="202" t="s">
        <v>283</v>
      </c>
      <c r="B23" s="347" t="s">
        <v>230</v>
      </c>
      <c r="C23" s="348" t="s">
        <v>282</v>
      </c>
      <c r="D23" s="348" t="s">
        <v>284</v>
      </c>
      <c r="E23" s="210"/>
      <c r="F23" s="375">
        <v>9</v>
      </c>
      <c r="G23" s="414" t="s">
        <v>258</v>
      </c>
      <c r="O23" s="194"/>
      <c r="P23" s="194"/>
      <c r="Q23" s="194"/>
      <c r="R23" s="194"/>
      <c r="S23" s="194"/>
      <c r="T23" s="194"/>
      <c r="U23" s="194"/>
      <c r="V23" s="1"/>
    </row>
    <row r="24" spans="1:23" ht="14.1" customHeight="1">
      <c r="A24" s="202" t="s">
        <v>274</v>
      </c>
      <c r="B24" s="347" t="s">
        <v>235</v>
      </c>
      <c r="C24" s="348">
        <v>6</v>
      </c>
      <c r="D24" s="1">
        <v>3</v>
      </c>
      <c r="E24" s="210"/>
      <c r="F24" s="375">
        <v>5</v>
      </c>
      <c r="G24" s="206"/>
      <c r="N24"/>
      <c r="O24" s="194"/>
      <c r="P24" s="194"/>
      <c r="Q24" s="194"/>
      <c r="R24" s="194"/>
      <c r="S24" s="194"/>
      <c r="T24" s="194"/>
      <c r="U24" s="194"/>
      <c r="V24" s="1"/>
    </row>
    <row r="25" spans="1:23" ht="14.1" customHeight="1">
      <c r="A25" s="347" t="s">
        <v>233</v>
      </c>
      <c r="B25" s="347" t="s">
        <v>234</v>
      </c>
      <c r="C25" s="348">
        <v>7</v>
      </c>
      <c r="D25" s="1">
        <v>5</v>
      </c>
      <c r="E25" s="210"/>
      <c r="F25" s="375">
        <v>5</v>
      </c>
      <c r="G25" s="206"/>
      <c r="N25"/>
      <c r="O25" s="194"/>
      <c r="P25" s="194"/>
      <c r="Q25" s="194"/>
      <c r="R25" s="194"/>
      <c r="S25" s="194"/>
      <c r="T25" s="194"/>
      <c r="U25" s="194"/>
      <c r="V25" s="1"/>
    </row>
    <row r="26" spans="1:23" ht="14.1" customHeight="1">
      <c r="A26" s="347" t="s">
        <v>227</v>
      </c>
      <c r="B26" s="347" t="s">
        <v>229</v>
      </c>
      <c r="C26" s="348">
        <v>10</v>
      </c>
      <c r="D26" s="1">
        <v>3</v>
      </c>
      <c r="F26" s="375">
        <v>5</v>
      </c>
      <c r="G26" s="206"/>
      <c r="N26"/>
      <c r="O26" s="194"/>
      <c r="P26" s="194"/>
      <c r="Q26" s="194"/>
      <c r="R26" s="194"/>
      <c r="S26" s="194"/>
      <c r="T26" s="194"/>
      <c r="U26" s="194"/>
      <c r="V26" s="1"/>
    </row>
    <row r="27" spans="1:23" ht="14.1" customHeight="1">
      <c r="A27" s="347" t="s">
        <v>240</v>
      </c>
      <c r="B27" s="347" t="s">
        <v>254</v>
      </c>
      <c r="C27" s="348">
        <v>12</v>
      </c>
      <c r="D27" s="1">
        <v>3</v>
      </c>
      <c r="F27" s="375">
        <v>5</v>
      </c>
      <c r="G27" s="206"/>
      <c r="N27"/>
      <c r="O27" s="194"/>
      <c r="P27" s="194"/>
      <c r="Q27" s="194"/>
      <c r="R27" s="194"/>
      <c r="S27" s="194"/>
      <c r="T27" s="194"/>
      <c r="U27" s="194"/>
      <c r="V27" s="1"/>
    </row>
    <row r="28" spans="1:23" ht="14.1" customHeight="1" thickBot="1">
      <c r="G28" s="206"/>
      <c r="N28"/>
      <c r="O28" s="194"/>
      <c r="P28" s="194"/>
      <c r="Q28" s="194"/>
      <c r="R28" s="194"/>
      <c r="S28" s="194"/>
      <c r="T28" s="194"/>
      <c r="U28" s="194"/>
      <c r="V28" s="1"/>
    </row>
    <row r="29" spans="1:23" ht="14.1" customHeight="1" thickBot="1">
      <c r="A29" s="204" t="s">
        <v>226</v>
      </c>
      <c r="B29" s="205"/>
      <c r="C29" s="307"/>
      <c r="D29" s="307"/>
      <c r="E29" s="307"/>
      <c r="F29" s="308"/>
      <c r="G29" s="206"/>
      <c r="N29"/>
      <c r="O29" s="194"/>
      <c r="P29" s="194"/>
      <c r="Q29" s="194"/>
      <c r="R29" s="194"/>
      <c r="S29" s="194"/>
      <c r="T29" s="194"/>
      <c r="U29" s="194"/>
      <c r="V29" s="1"/>
    </row>
    <row r="30" spans="1:23" ht="14.1" customHeight="1">
      <c r="A30" s="202" t="s">
        <v>253</v>
      </c>
      <c r="B30" s="347" t="s">
        <v>236</v>
      </c>
      <c r="C30" s="348">
        <v>3</v>
      </c>
      <c r="D30" s="1">
        <v>2</v>
      </c>
      <c r="E30"/>
      <c r="F30" s="469">
        <v>8</v>
      </c>
      <c r="G30" s="206"/>
      <c r="N30"/>
      <c r="O30" s="194"/>
      <c r="P30" s="208"/>
      <c r="Q30" s="194"/>
      <c r="R30" s="194"/>
      <c r="S30" s="194"/>
      <c r="T30" s="194"/>
      <c r="U30" s="194"/>
      <c r="V30" s="1"/>
    </row>
    <row r="31" spans="1:23" ht="14.1" customHeight="1">
      <c r="A31" s="202" t="s">
        <v>249</v>
      </c>
      <c r="B31" s="347" t="s">
        <v>248</v>
      </c>
      <c r="C31" s="348">
        <v>5</v>
      </c>
      <c r="D31" s="1">
        <v>3</v>
      </c>
      <c r="F31" s="469">
        <v>8</v>
      </c>
      <c r="G31" s="206"/>
      <c r="N31"/>
      <c r="O31" s="194"/>
      <c r="P31" s="208"/>
      <c r="Q31" s="194"/>
      <c r="R31" s="194"/>
      <c r="S31" s="194"/>
      <c r="T31" s="194"/>
      <c r="U31" s="194"/>
      <c r="V31" s="1"/>
    </row>
    <row r="32" spans="1:23" ht="14.1" customHeight="1">
      <c r="A32" s="202" t="s">
        <v>233</v>
      </c>
      <c r="B32" s="347" t="s">
        <v>234</v>
      </c>
      <c r="C32" s="348">
        <v>7</v>
      </c>
      <c r="D32" s="1">
        <v>4</v>
      </c>
      <c r="F32" s="469">
        <v>8</v>
      </c>
      <c r="G32" s="206"/>
      <c r="N32"/>
      <c r="O32" s="194"/>
      <c r="P32" s="208"/>
      <c r="Q32" s="194"/>
      <c r="R32" s="194"/>
      <c r="S32" s="194"/>
      <c r="T32" s="194"/>
      <c r="U32" s="194"/>
      <c r="V32" s="1"/>
    </row>
    <row r="33" spans="1:22" ht="14.1" customHeight="1">
      <c r="A33" s="202" t="s">
        <v>227</v>
      </c>
      <c r="B33" s="347" t="s">
        <v>229</v>
      </c>
      <c r="C33" s="348">
        <v>10</v>
      </c>
      <c r="D33" s="1">
        <v>2</v>
      </c>
      <c r="F33" s="469">
        <v>8</v>
      </c>
      <c r="G33"/>
      <c r="N33"/>
      <c r="O33" s="194"/>
      <c r="P33" s="208"/>
      <c r="Q33" s="194"/>
      <c r="R33" s="194"/>
      <c r="S33" s="194"/>
      <c r="T33" s="194"/>
      <c r="U33" s="194"/>
      <c r="V33" s="1"/>
    </row>
    <row r="34" spans="1:22" ht="14.1" customHeight="1">
      <c r="A34" s="347" t="s">
        <v>283</v>
      </c>
      <c r="B34" s="347" t="s">
        <v>230</v>
      </c>
      <c r="C34" s="1">
        <v>11</v>
      </c>
      <c r="D34" s="1">
        <v>2</v>
      </c>
      <c r="F34" s="469">
        <v>8</v>
      </c>
      <c r="G34" s="206"/>
      <c r="K34" s="1" t="s">
        <v>257</v>
      </c>
      <c r="N34"/>
      <c r="O34" s="194"/>
      <c r="P34" s="208"/>
      <c r="Q34" s="194"/>
      <c r="R34" s="194"/>
      <c r="S34" s="194"/>
      <c r="T34" s="194"/>
      <c r="U34" s="194"/>
      <c r="V34" s="1"/>
    </row>
    <row r="35" spans="1:22" ht="14.1" customHeight="1">
      <c r="A35" s="347" t="s">
        <v>269</v>
      </c>
      <c r="B35" s="347" t="s">
        <v>254</v>
      </c>
      <c r="C35" s="1">
        <v>12</v>
      </c>
      <c r="D35" s="1">
        <v>2</v>
      </c>
      <c r="F35" s="469">
        <v>8</v>
      </c>
      <c r="G35"/>
      <c r="N35"/>
      <c r="O35" s="194"/>
      <c r="P35" s="194"/>
      <c r="Q35" s="194"/>
      <c r="R35" s="194"/>
      <c r="S35" s="194"/>
      <c r="T35" s="194"/>
      <c r="U35" s="194"/>
      <c r="V35" s="1"/>
    </row>
    <row r="36" spans="1:22" ht="14.1" customHeight="1">
      <c r="A36" s="347" t="s">
        <v>285</v>
      </c>
      <c r="B36" s="347" t="s">
        <v>247</v>
      </c>
      <c r="C36" s="1">
        <v>14</v>
      </c>
      <c r="D36" s="1">
        <v>1</v>
      </c>
      <c r="F36" s="469">
        <v>8</v>
      </c>
      <c r="G36" s="206"/>
      <c r="N36"/>
      <c r="O36" s="194"/>
      <c r="P36" s="194"/>
      <c r="Q36" s="194"/>
      <c r="R36" s="194"/>
      <c r="S36" s="194"/>
      <c r="T36" s="194"/>
      <c r="U36" s="194"/>
      <c r="V36" s="1"/>
    </row>
    <row r="37" spans="1:22" ht="14.1" customHeight="1">
      <c r="A37" s="347"/>
      <c r="B37" s="347"/>
      <c r="F37" s="469"/>
      <c r="G37" s="206"/>
      <c r="N37"/>
      <c r="O37" s="194"/>
      <c r="P37" s="194"/>
      <c r="Q37" s="194"/>
      <c r="R37" s="194"/>
      <c r="S37" s="194"/>
      <c r="T37" s="194"/>
      <c r="U37" s="194"/>
      <c r="V37" s="1"/>
    </row>
    <row r="38" spans="1:22" ht="14.1" customHeight="1">
      <c r="A38" s="416" t="s">
        <v>215</v>
      </c>
      <c r="B38" s="347"/>
      <c r="F38" s="469"/>
      <c r="G38"/>
      <c r="N38" s="224"/>
      <c r="O38" s="194"/>
      <c r="P38" s="208"/>
      <c r="Q38" s="194"/>
      <c r="R38" s="194"/>
      <c r="S38" s="194"/>
      <c r="T38" s="194"/>
      <c r="U38" s="194"/>
      <c r="V38" s="1"/>
    </row>
    <row r="39" spans="1:22" ht="14.1" customHeight="1">
      <c r="A39" s="347" t="s">
        <v>253</v>
      </c>
      <c r="B39" s="347" t="s">
        <v>236</v>
      </c>
      <c r="F39" s="469">
        <v>37</v>
      </c>
      <c r="G39"/>
      <c r="N39" s="224"/>
      <c r="O39" s="194"/>
      <c r="P39" s="208"/>
      <c r="Q39" s="194"/>
      <c r="R39" s="194"/>
      <c r="S39" s="194"/>
      <c r="T39" s="194"/>
      <c r="U39" s="194"/>
      <c r="V39" s="1"/>
    </row>
    <row r="40" spans="1:22" ht="14.1" customHeight="1">
      <c r="A40" s="347" t="s">
        <v>227</v>
      </c>
      <c r="B40" s="347" t="s">
        <v>229</v>
      </c>
      <c r="F40" s="469">
        <v>33</v>
      </c>
      <c r="G40" s="206"/>
      <c r="N40" s="224"/>
      <c r="O40" s="194"/>
      <c r="P40" s="208" t="s">
        <v>117</v>
      </c>
      <c r="Q40" s="194"/>
      <c r="R40" s="194"/>
      <c r="S40" s="194"/>
      <c r="T40" s="194"/>
      <c r="U40" s="194"/>
      <c r="V40" s="1"/>
    </row>
    <row r="41" spans="1:22" ht="14.1" customHeight="1" thickBot="1">
      <c r="A41" s="347" t="s">
        <v>233</v>
      </c>
      <c r="B41" s="347" t="s">
        <v>234</v>
      </c>
      <c r="F41" s="469">
        <v>23</v>
      </c>
      <c r="G41"/>
      <c r="H41" s="5" t="s">
        <v>199</v>
      </c>
      <c r="N41" s="224"/>
      <c r="O41" s="194"/>
      <c r="P41" s="208"/>
      <c r="Q41" s="194"/>
      <c r="R41" s="194"/>
      <c r="S41" s="194"/>
      <c r="T41" s="194"/>
      <c r="U41" s="194"/>
      <c r="V41" s="1"/>
    </row>
    <row r="42" spans="1:22" ht="14.1" customHeight="1">
      <c r="A42" s="347" t="s">
        <v>269</v>
      </c>
      <c r="B42" s="347" t="s">
        <v>254</v>
      </c>
      <c r="F42" s="469">
        <v>23</v>
      </c>
      <c r="G42" s="206"/>
      <c r="H42" s="222" t="s">
        <v>233</v>
      </c>
      <c r="I42" s="225" t="s">
        <v>234</v>
      </c>
      <c r="J42" s="256" t="s">
        <v>201</v>
      </c>
      <c r="K42" s="256"/>
      <c r="L42" s="498">
        <v>73</v>
      </c>
      <c r="M42" s="257" t="s">
        <v>200</v>
      </c>
      <c r="N42" s="224"/>
      <c r="O42" s="194"/>
      <c r="P42" s="208"/>
      <c r="Q42" s="194"/>
      <c r="R42" s="194"/>
      <c r="S42" s="194"/>
      <c r="T42" s="194"/>
      <c r="U42" s="194"/>
      <c r="V42" s="1"/>
    </row>
    <row r="43" spans="1:22" ht="14.1" customHeight="1" thickBot="1">
      <c r="A43" s="347" t="s">
        <v>251</v>
      </c>
      <c r="B43" s="347" t="s">
        <v>247</v>
      </c>
      <c r="C43" s="210"/>
      <c r="F43" s="469">
        <v>17</v>
      </c>
      <c r="G43" s="206"/>
      <c r="H43" s="226" t="s">
        <v>253</v>
      </c>
      <c r="I43" s="227" t="s">
        <v>236</v>
      </c>
      <c r="J43" s="229"/>
      <c r="K43" s="229"/>
      <c r="L43" s="499"/>
      <c r="M43" s="457">
        <v>10</v>
      </c>
      <c r="N43" s="224"/>
      <c r="O43" s="194"/>
      <c r="P43" s="208"/>
      <c r="Q43" s="194"/>
      <c r="R43" s="194"/>
      <c r="S43" s="194"/>
      <c r="T43" s="194"/>
      <c r="U43" s="194"/>
      <c r="V43" s="1"/>
    </row>
    <row r="44" spans="1:22" ht="14.1" customHeight="1">
      <c r="A44" s="347" t="s">
        <v>283</v>
      </c>
      <c r="B44" s="347" t="s">
        <v>230</v>
      </c>
      <c r="F44" s="469">
        <v>17</v>
      </c>
      <c r="G44" s="206"/>
      <c r="H44" s="222" t="s">
        <v>227</v>
      </c>
      <c r="I44" s="225" t="s">
        <v>229</v>
      </c>
      <c r="J44" s="292" t="s">
        <v>202</v>
      </c>
      <c r="K44" s="256"/>
      <c r="L44" s="500">
        <v>70</v>
      </c>
      <c r="M44" s="257" t="s">
        <v>200</v>
      </c>
      <c r="N44" s="223"/>
      <c r="O44" s="194"/>
      <c r="P44" s="208"/>
      <c r="Q44" s="194"/>
      <c r="R44" s="194"/>
      <c r="S44" s="194"/>
      <c r="T44" s="194"/>
      <c r="U44" s="194"/>
      <c r="V44" s="1"/>
    </row>
    <row r="45" spans="1:22" ht="14.1" customHeight="1" thickBot="1">
      <c r="A45" s="347" t="s">
        <v>249</v>
      </c>
      <c r="B45" s="347" t="s">
        <v>248</v>
      </c>
      <c r="F45" s="469">
        <v>8</v>
      </c>
      <c r="G45" s="206"/>
      <c r="H45" s="226" t="s">
        <v>269</v>
      </c>
      <c r="I45" s="227" t="s">
        <v>254</v>
      </c>
      <c r="J45" s="264"/>
      <c r="K45" s="376"/>
      <c r="L45" s="499"/>
      <c r="M45" s="457">
        <v>10</v>
      </c>
      <c r="N45"/>
      <c r="O45" s="194"/>
      <c r="P45" s="208"/>
      <c r="Q45" s="194" t="s">
        <v>214</v>
      </c>
      <c r="R45" s="194"/>
      <c r="S45" s="194"/>
      <c r="T45" s="194"/>
      <c r="U45" s="194"/>
      <c r="V45" s="1"/>
    </row>
    <row r="46" spans="1:22" ht="14.1" customHeight="1">
      <c r="A46" s="347" t="s">
        <v>274</v>
      </c>
      <c r="B46" s="347" t="s">
        <v>235</v>
      </c>
      <c r="F46" s="469">
        <v>5</v>
      </c>
      <c r="G46" s="206"/>
      <c r="H46" s="222" t="s">
        <v>227</v>
      </c>
      <c r="I46" s="225" t="s">
        <v>229</v>
      </c>
      <c r="J46" s="292" t="s">
        <v>52</v>
      </c>
      <c r="K46" s="256"/>
      <c r="L46" s="500">
        <v>144</v>
      </c>
      <c r="M46" s="257" t="s">
        <v>200</v>
      </c>
      <c r="N46"/>
      <c r="O46" s="194"/>
      <c r="P46" s="194"/>
      <c r="Q46" s="194"/>
      <c r="R46" s="194"/>
      <c r="S46" s="194"/>
      <c r="T46" s="194"/>
      <c r="U46" s="194"/>
      <c r="V46" s="1"/>
    </row>
    <row r="47" spans="1:22" ht="14.1" customHeight="1" thickBot="1">
      <c r="A47" s="347"/>
      <c r="B47" s="347"/>
      <c r="F47" s="469"/>
      <c r="G47" s="414"/>
      <c r="H47" s="226" t="s">
        <v>253</v>
      </c>
      <c r="I47" s="227" t="s">
        <v>236</v>
      </c>
      <c r="J47" s="228"/>
      <c r="K47" s="228"/>
      <c r="L47" s="456"/>
      <c r="M47" s="458">
        <v>10</v>
      </c>
      <c r="N47"/>
      <c r="O47" s="194"/>
      <c r="P47" s="194"/>
      <c r="Q47" s="194"/>
      <c r="R47" s="194"/>
      <c r="S47" s="194"/>
      <c r="T47" s="194"/>
      <c r="U47" s="194"/>
      <c r="V47" s="1"/>
    </row>
    <row r="48" spans="1:22" ht="14.1" customHeight="1">
      <c r="A48" s="202"/>
      <c r="B48" s="347"/>
      <c r="C48" s="348"/>
      <c r="F48" s="469"/>
      <c r="G48" s="206"/>
      <c r="N48"/>
      <c r="O48" s="194"/>
      <c r="P48" s="194"/>
      <c r="Q48" s="194"/>
      <c r="R48" s="194"/>
      <c r="S48" s="194"/>
      <c r="T48" s="194"/>
      <c r="U48" s="194"/>
      <c r="V48" s="1"/>
    </row>
    <row r="49" spans="1:25" ht="14.1" customHeight="1">
      <c r="F49" s="469"/>
      <c r="G49" s="206"/>
      <c r="N49"/>
      <c r="O49" s="194"/>
      <c r="P49" s="194"/>
      <c r="Q49" s="194"/>
      <c r="R49" s="194"/>
      <c r="S49" s="194"/>
      <c r="T49" s="194"/>
      <c r="U49" s="194"/>
      <c r="V49" s="1"/>
    </row>
    <row r="50" spans="1:25" ht="14.1" customHeight="1">
      <c r="F50" s="469"/>
      <c r="G50" s="206"/>
      <c r="N50"/>
      <c r="O50" s="194"/>
      <c r="P50" s="194"/>
      <c r="Q50" s="194"/>
      <c r="R50" s="194"/>
      <c r="S50" s="194"/>
      <c r="T50" s="194"/>
      <c r="U50" s="194"/>
      <c r="V50" s="1"/>
    </row>
    <row r="51" spans="1:25" ht="14.1" customHeight="1">
      <c r="A51" s="347"/>
      <c r="B51" s="347"/>
      <c r="F51" s="469"/>
      <c r="G51" s="206"/>
      <c r="N51"/>
      <c r="O51" s="194"/>
      <c r="P51" s="194"/>
      <c r="Q51" s="194"/>
      <c r="R51" s="194"/>
      <c r="S51" s="194"/>
      <c r="T51" s="194"/>
      <c r="U51" s="194"/>
      <c r="V51" s="1"/>
    </row>
    <row r="52" spans="1:25" ht="14.1" customHeight="1">
      <c r="A52" s="347"/>
      <c r="B52" s="347"/>
      <c r="F52" s="469"/>
      <c r="G52" s="206"/>
      <c r="N52"/>
      <c r="O52" s="194"/>
      <c r="P52" s="194"/>
      <c r="Q52" s="194"/>
      <c r="R52" s="194"/>
      <c r="S52" s="194"/>
      <c r="T52" s="194"/>
      <c r="U52" s="194"/>
      <c r="V52" s="1"/>
    </row>
    <row r="53" spans="1:25" ht="14.1" customHeight="1">
      <c r="F53" s="469">
        <f>SUM(F39:F46)</f>
        <v>163</v>
      </c>
      <c r="G53" s="206"/>
      <c r="N53"/>
      <c r="O53" s="194"/>
      <c r="P53" s="208"/>
      <c r="Q53" s="194"/>
      <c r="R53" s="194"/>
      <c r="S53" s="194"/>
      <c r="T53" s="194"/>
      <c r="U53" s="194"/>
      <c r="V53" s="1"/>
    </row>
    <row r="54" spans="1:25" ht="14.1" customHeight="1">
      <c r="A54" s="347"/>
      <c r="B54" s="347"/>
      <c r="F54" s="469"/>
      <c r="G54" s="206"/>
      <c r="N54"/>
      <c r="O54" s="194"/>
      <c r="P54" s="194"/>
      <c r="Q54" s="194"/>
      <c r="R54" s="194"/>
      <c r="S54" s="194"/>
      <c r="T54" s="194"/>
      <c r="U54" s="194"/>
      <c r="V54" s="1"/>
    </row>
    <row r="55" spans="1:25" ht="14.1" customHeight="1">
      <c r="A55" s="347"/>
      <c r="B55" s="347"/>
      <c r="F55" s="469"/>
      <c r="G55" s="206"/>
      <c r="N55"/>
      <c r="O55"/>
      <c r="P55" s="194"/>
      <c r="Q55" s="194"/>
      <c r="R55" s="194"/>
      <c r="S55" s="194"/>
      <c r="T55" s="194"/>
      <c r="U55" s="194"/>
      <c r="V55" s="1"/>
    </row>
    <row r="56" spans="1:25" ht="14.1" customHeight="1">
      <c r="A56" s="347"/>
      <c r="B56" s="347"/>
      <c r="F56" s="469"/>
      <c r="G56" s="104"/>
      <c r="N56"/>
      <c r="O56"/>
      <c r="P56" s="194"/>
      <c r="Q56" s="194"/>
      <c r="R56" s="194"/>
      <c r="S56" s="194"/>
      <c r="T56" s="194"/>
      <c r="U56" s="194"/>
      <c r="V56" s="1"/>
      <c r="X56">
        <f>135/6</f>
        <v>22.5</v>
      </c>
    </row>
    <row r="57" spans="1:25" ht="14.1" customHeight="1">
      <c r="A57" s="347"/>
      <c r="B57" s="347"/>
      <c r="F57" s="469"/>
      <c r="G57" s="104"/>
      <c r="N57"/>
      <c r="O57"/>
      <c r="P57" s="194"/>
      <c r="Q57" s="194"/>
      <c r="R57" s="194"/>
      <c r="S57" s="194"/>
      <c r="T57" s="194"/>
      <c r="U57" s="194"/>
      <c r="V57" s="1"/>
      <c r="Y57">
        <f>22*6</f>
        <v>132</v>
      </c>
    </row>
    <row r="58" spans="1:25" ht="14.1" customHeight="1">
      <c r="A58" s="347"/>
      <c r="B58" s="347"/>
      <c r="F58" s="469"/>
      <c r="G58" s="104"/>
      <c r="N58"/>
      <c r="O58"/>
      <c r="P58" s="194"/>
      <c r="Q58" s="194"/>
      <c r="R58" s="194"/>
      <c r="S58" s="194"/>
      <c r="T58" s="194"/>
      <c r="U58" s="194"/>
      <c r="V58" s="1"/>
      <c r="Y58">
        <v>48</v>
      </c>
    </row>
    <row r="59" spans="1:25" ht="14.1" customHeight="1">
      <c r="A59" s="347"/>
      <c r="B59" s="347"/>
      <c r="F59" s="469"/>
      <c r="G59" s="104"/>
      <c r="N59"/>
      <c r="O59"/>
      <c r="P59" s="194"/>
      <c r="Q59" s="194"/>
      <c r="R59" s="194"/>
      <c r="S59" s="194"/>
      <c r="T59" s="194"/>
      <c r="U59" s="194"/>
      <c r="V59" s="1"/>
      <c r="Y59">
        <v>90</v>
      </c>
    </row>
    <row r="60" spans="1:25" ht="14.1" customHeight="1">
      <c r="A60" s="202"/>
      <c r="B60" s="347"/>
      <c r="C60" s="348"/>
      <c r="F60" s="469"/>
      <c r="G60" s="378"/>
      <c r="N60"/>
      <c r="O60"/>
      <c r="P60" s="194"/>
      <c r="Q60" s="194"/>
      <c r="R60" s="194"/>
      <c r="S60" s="194"/>
      <c r="T60" s="194"/>
      <c r="U60" s="194"/>
      <c r="V60" s="1"/>
      <c r="Y60">
        <f>SUM(Y57:Y59)</f>
        <v>270</v>
      </c>
    </row>
    <row r="61" spans="1:25" ht="13.5" customHeight="1">
      <c r="A61" s="347"/>
      <c r="B61" s="347"/>
      <c r="F61" s="471"/>
      <c r="G61" s="104"/>
      <c r="O61" s="214"/>
      <c r="P61" s="194"/>
      <c r="Q61" s="194"/>
      <c r="R61" s="194"/>
      <c r="S61" s="194"/>
      <c r="T61" s="194"/>
      <c r="U61" s="194"/>
      <c r="V61" s="1"/>
    </row>
    <row r="62" spans="1:25" ht="14.1" customHeight="1">
      <c r="A62" s="347"/>
      <c r="B62" s="347"/>
      <c r="F62" s="471"/>
      <c r="G62" s="104"/>
      <c r="O62" s="194"/>
      <c r="P62" s="194"/>
      <c r="Q62" s="194"/>
      <c r="R62" s="194"/>
      <c r="S62" s="194"/>
      <c r="T62" s="194"/>
      <c r="U62" s="194"/>
      <c r="V62" s="1"/>
    </row>
    <row r="63" spans="1:25" ht="14.1" customHeight="1">
      <c r="A63" s="347"/>
      <c r="B63" s="348"/>
      <c r="F63" s="471"/>
      <c r="G63" s="104"/>
      <c r="H63" s="209"/>
      <c r="I63" s="213"/>
      <c r="J63" s="211"/>
      <c r="K63" s="211"/>
      <c r="L63" s="211"/>
      <c r="M63" s="212"/>
      <c r="N63" s="206"/>
      <c r="O63" s="215"/>
      <c r="P63" s="194"/>
      <c r="Q63" s="194"/>
      <c r="R63" s="194"/>
      <c r="S63" s="194"/>
      <c r="T63" s="194"/>
      <c r="U63" s="194"/>
      <c r="V63" s="1"/>
    </row>
    <row r="64" spans="1:25" ht="14.1" customHeight="1">
      <c r="A64" s="5" t="s">
        <v>225</v>
      </c>
      <c r="F64" s="470"/>
      <c r="G64" s="104"/>
      <c r="H64" s="209"/>
      <c r="I64" s="213"/>
      <c r="J64" s="211"/>
      <c r="K64" s="211"/>
      <c r="L64" s="211"/>
      <c r="M64" s="212"/>
      <c r="N64" s="206"/>
      <c r="O64" s="215"/>
      <c r="P64" s="194"/>
      <c r="Q64" s="194"/>
      <c r="R64" s="194"/>
      <c r="S64" s="194"/>
      <c r="T64" s="194"/>
      <c r="U64" s="194"/>
      <c r="V64" s="1"/>
    </row>
    <row r="65" spans="1:25" ht="14.1" customHeight="1">
      <c r="A65" s="5">
        <v>654613694</v>
      </c>
      <c r="F65" s="470"/>
      <c r="G65" s="266"/>
      <c r="H65" s="380"/>
      <c r="I65" s="213"/>
      <c r="J65" s="211"/>
      <c r="K65" s="211"/>
      <c r="L65" s="211"/>
      <c r="M65" s="212"/>
      <c r="N65" s="206"/>
      <c r="O65" s="215"/>
      <c r="P65" s="194"/>
      <c r="Q65" s="194"/>
      <c r="R65" s="194"/>
      <c r="S65" s="194"/>
      <c r="T65" s="194"/>
      <c r="U65" s="194"/>
      <c r="V65" s="1"/>
    </row>
    <row r="66" spans="1:25" ht="14.1" customHeight="1">
      <c r="A66" s="202"/>
      <c r="B66" s="347"/>
      <c r="F66" s="470"/>
      <c r="G66" s="104"/>
      <c r="I66" s="5">
        <v>156</v>
      </c>
      <c r="J66" s="211"/>
      <c r="K66" s="211"/>
      <c r="L66" s="211"/>
      <c r="M66" s="293"/>
      <c r="O66" s="215"/>
      <c r="P66" s="194"/>
      <c r="Q66" s="194"/>
      <c r="R66" s="194"/>
      <c r="S66" s="194"/>
      <c r="T66" s="213"/>
      <c r="U66" s="212"/>
      <c r="V66" s="216"/>
      <c r="W66" s="217"/>
      <c r="Y66">
        <v>93010</v>
      </c>
    </row>
    <row r="67" spans="1:25" ht="14.25" customHeight="1">
      <c r="A67" s="202"/>
      <c r="B67" s="347"/>
      <c r="E67" s="379"/>
      <c r="F67" s="375"/>
      <c r="G67" s="104"/>
      <c r="I67" s="5">
        <f>28*6</f>
        <v>168</v>
      </c>
      <c r="J67" s="211"/>
      <c r="K67" s="211"/>
      <c r="L67" s="211"/>
      <c r="O67" s="215"/>
      <c r="Q67" s="194"/>
      <c r="R67" s="194"/>
      <c r="S67" s="194"/>
      <c r="T67" s="213"/>
      <c r="U67" s="212"/>
      <c r="V67" s="216"/>
      <c r="W67" s="217"/>
      <c r="Y67">
        <v>90715</v>
      </c>
    </row>
    <row r="68" spans="1:25" ht="14.25" customHeight="1">
      <c r="A68" s="202"/>
      <c r="B68" s="347"/>
      <c r="C68" s="37"/>
      <c r="E68" s="37"/>
      <c r="F68" s="375"/>
      <c r="G68" s="104"/>
      <c r="I68" s="5">
        <f>23*6</f>
        <v>138</v>
      </c>
      <c r="J68" s="211"/>
      <c r="K68" s="211"/>
      <c r="L68" s="211"/>
      <c r="Q68" s="194"/>
      <c r="R68" s="194"/>
      <c r="S68" s="194"/>
      <c r="T68" s="213"/>
      <c r="U68" s="212"/>
      <c r="V68" s="216"/>
      <c r="W68" s="217"/>
      <c r="Y68">
        <v>92551</v>
      </c>
    </row>
    <row r="69" spans="1:25" ht="14.25" customHeight="1">
      <c r="A69" s="347" t="s">
        <v>129</v>
      </c>
      <c r="B69" s="347" t="s">
        <v>208</v>
      </c>
      <c r="F69" s="386"/>
      <c r="G69" s="104"/>
      <c r="I69" s="5">
        <f>SUM(I66:I68)</f>
        <v>462</v>
      </c>
      <c r="J69"/>
      <c r="K69"/>
      <c r="M69" s="293"/>
      <c r="Q69"/>
      <c r="R69"/>
      <c r="S69"/>
      <c r="T69" s="213"/>
      <c r="U69" s="212"/>
      <c r="V69" s="216"/>
      <c r="W69" s="217"/>
      <c r="Y69">
        <v>92780</v>
      </c>
    </row>
    <row r="70" spans="1:25" ht="14.25" customHeight="1">
      <c r="A70" s="347" t="s">
        <v>213</v>
      </c>
      <c r="B70" s="347" t="s">
        <v>207</v>
      </c>
      <c r="F70" s="386"/>
      <c r="G70" s="104"/>
      <c r="O70" s="215"/>
      <c r="P70" s="260"/>
      <c r="Q70" s="194"/>
      <c r="R70" s="194"/>
      <c r="S70" s="194"/>
      <c r="T70" s="209"/>
      <c r="U70" s="212"/>
      <c r="V70" s="218"/>
    </row>
    <row r="71" spans="1:25" ht="14.25" customHeight="1">
      <c r="A71" s="202"/>
      <c r="B71" s="347"/>
      <c r="D71"/>
      <c r="E71"/>
      <c r="F71" s="230"/>
      <c r="G71" s="104"/>
      <c r="O71" s="215"/>
      <c r="P71" s="194"/>
      <c r="Q71" s="194"/>
      <c r="R71" s="194"/>
      <c r="S71" s="194"/>
      <c r="T71" s="209"/>
      <c r="U71" s="212"/>
      <c r="V71" s="218"/>
    </row>
    <row r="72" spans="1:25" ht="14.25" customHeight="1">
      <c r="A72" s="347"/>
      <c r="B72" s="347"/>
      <c r="E72" s="210"/>
      <c r="F72" s="309"/>
      <c r="G72" s="104"/>
      <c r="P72" s="194"/>
      <c r="Q72" s="194"/>
      <c r="R72" s="194"/>
      <c r="S72" s="194"/>
      <c r="T72" s="209"/>
      <c r="U72" s="212"/>
      <c r="V72" s="211"/>
    </row>
    <row r="73" spans="1:25" ht="14.25" customHeight="1">
      <c r="A73" s="347"/>
      <c r="B73" s="347"/>
      <c r="F73" s="309"/>
      <c r="G73" s="206"/>
      <c r="H73"/>
      <c r="O73" s="215"/>
      <c r="P73" s="194"/>
      <c r="Q73" s="194"/>
      <c r="R73" s="194"/>
      <c r="S73" s="194"/>
      <c r="T73" s="209"/>
      <c r="U73" s="212"/>
      <c r="V73" s="211"/>
    </row>
    <row r="74" spans="1:25" ht="14.25" customHeight="1">
      <c r="D74"/>
      <c r="E74"/>
      <c r="F74" s="290"/>
      <c r="G74" s="77"/>
      <c r="O74" s="215"/>
      <c r="P74" s="194"/>
      <c r="Q74" s="194"/>
      <c r="R74" s="194"/>
      <c r="S74" s="194"/>
      <c r="T74" s="209"/>
      <c r="U74" s="212"/>
      <c r="V74" s="211"/>
      <c r="W74" s="217"/>
      <c r="Y74">
        <v>90275</v>
      </c>
    </row>
    <row r="75" spans="1:25" ht="14.25" customHeight="1">
      <c r="D75"/>
      <c r="E75"/>
      <c r="F75" s="290"/>
      <c r="G75" s="77"/>
      <c r="O75" s="194"/>
      <c r="P75" s="194"/>
      <c r="Q75" s="194"/>
      <c r="R75" s="194"/>
      <c r="S75" s="194"/>
      <c r="T75" s="209"/>
      <c r="U75" s="212"/>
      <c r="V75" s="216"/>
    </row>
    <row r="76" spans="1:25" ht="14.25" customHeight="1">
      <c r="D76"/>
      <c r="E76"/>
      <c r="F76" s="290"/>
      <c r="G76" s="77"/>
      <c r="O76" s="194"/>
      <c r="P76" s="194"/>
      <c r="Q76" s="194"/>
      <c r="R76" s="194"/>
      <c r="S76" s="194"/>
      <c r="T76" s="209"/>
      <c r="U76" s="212"/>
      <c r="V76" s="216"/>
    </row>
    <row r="77" spans="1:25" ht="15" customHeight="1">
      <c r="D77"/>
      <c r="E77"/>
      <c r="F77" s="290"/>
      <c r="G77" s="77"/>
      <c r="O77" s="194"/>
      <c r="P77" s="194"/>
      <c r="Q77" s="194"/>
      <c r="R77" s="194"/>
      <c r="S77" s="194"/>
      <c r="T77" s="209"/>
      <c r="U77" s="212"/>
      <c r="V77" s="216"/>
      <c r="W77" s="217"/>
      <c r="Y77">
        <v>92843</v>
      </c>
    </row>
    <row r="78" spans="1:25" ht="15" customHeight="1">
      <c r="D78"/>
      <c r="E78"/>
      <c r="F78" s="290"/>
      <c r="G78" s="77"/>
      <c r="O78" s="194"/>
      <c r="P78" s="194"/>
      <c r="Q78" s="194"/>
      <c r="R78" s="194"/>
      <c r="S78" s="194"/>
      <c r="T78" s="209"/>
      <c r="U78" s="212"/>
      <c r="V78" s="216"/>
    </row>
    <row r="79" spans="1:25" ht="15" customHeight="1">
      <c r="D79"/>
      <c r="E79"/>
      <c r="F79" s="290"/>
      <c r="G79" s="77"/>
      <c r="I79" s="209"/>
      <c r="M79" s="212"/>
      <c r="N79" s="216"/>
      <c r="O79" s="194"/>
      <c r="P79" s="194"/>
      <c r="Q79" s="194"/>
      <c r="R79" s="194"/>
      <c r="S79" s="194"/>
      <c r="T79" s="194"/>
      <c r="U79" s="194"/>
      <c r="V79" s="1"/>
    </row>
    <row r="80" spans="1:25" ht="15" customHeight="1">
      <c r="D80"/>
      <c r="E80"/>
      <c r="F80" s="330"/>
      <c r="G80" s="77"/>
      <c r="M80" s="212"/>
      <c r="N80" s="206"/>
      <c r="P80"/>
      <c r="Q80"/>
      <c r="R80"/>
      <c r="S80"/>
      <c r="T80"/>
      <c r="U80"/>
    </row>
    <row r="81" spans="1:22" ht="15" customHeight="1">
      <c r="D81"/>
      <c r="E81"/>
      <c r="F81" s="330"/>
      <c r="G81" s="206"/>
      <c r="M81" s="212"/>
      <c r="N81" s="206"/>
      <c r="O81" s="194"/>
      <c r="P81" s="194"/>
      <c r="Q81" s="194"/>
      <c r="R81" s="194"/>
      <c r="S81" s="194"/>
      <c r="T81" s="194"/>
      <c r="U81" s="194"/>
      <c r="V81" s="1"/>
    </row>
    <row r="82" spans="1:22" ht="15" customHeight="1">
      <c r="D82"/>
      <c r="E82"/>
      <c r="F82" s="330"/>
      <c r="G82" s="206"/>
      <c r="H82"/>
      <c r="I82"/>
      <c r="J82"/>
      <c r="K82"/>
      <c r="L82"/>
      <c r="M82" s="212"/>
      <c r="N82" s="206"/>
      <c r="O82" s="194"/>
      <c r="P82" s="194"/>
      <c r="Q82" s="194"/>
      <c r="R82" s="194"/>
      <c r="S82" s="194"/>
      <c r="T82" s="194"/>
      <c r="U82" s="194"/>
      <c r="V82" s="1"/>
    </row>
    <row r="83" spans="1:22" ht="15" customHeight="1">
      <c r="D83"/>
      <c r="E83"/>
      <c r="F83" s="330"/>
      <c r="G83" s="206"/>
      <c r="H83"/>
      <c r="I83"/>
      <c r="J83"/>
      <c r="K83"/>
      <c r="L83"/>
      <c r="M83" s="212"/>
      <c r="N83" s="206"/>
      <c r="O83" s="194"/>
      <c r="P83" s="194"/>
      <c r="Q83" s="194"/>
      <c r="R83" s="194"/>
      <c r="S83" s="194"/>
      <c r="T83" s="194"/>
      <c r="U83" s="194"/>
      <c r="V83" s="1"/>
    </row>
    <row r="84" spans="1:22" ht="15" customHeight="1">
      <c r="D84"/>
      <c r="E84"/>
      <c r="F84" s="230"/>
      <c r="G84" s="206"/>
      <c r="H84"/>
      <c r="I84"/>
      <c r="J84"/>
      <c r="K84"/>
      <c r="L84"/>
      <c r="M84" s="212"/>
      <c r="N84" s="206"/>
      <c r="O84" s="194"/>
      <c r="P84" s="194"/>
      <c r="Q84" s="194"/>
      <c r="R84" s="194"/>
      <c r="S84" s="194"/>
      <c r="T84" s="194"/>
      <c r="U84" s="194"/>
      <c r="V84" s="1"/>
    </row>
    <row r="85" spans="1:22" ht="15" customHeight="1">
      <c r="D85"/>
      <c r="E85"/>
      <c r="F85" s="230"/>
      <c r="G85" s="206"/>
      <c r="H85"/>
      <c r="I85"/>
      <c r="J85"/>
      <c r="K85"/>
      <c r="L85"/>
      <c r="M85" s="212"/>
      <c r="N85" s="206"/>
      <c r="O85" s="194"/>
      <c r="P85" s="194"/>
      <c r="Q85" s="194"/>
      <c r="R85" s="194"/>
      <c r="S85" s="194"/>
      <c r="T85" s="194"/>
      <c r="U85" s="194"/>
      <c r="V85" s="1"/>
    </row>
    <row r="86" spans="1:22" ht="15" customHeight="1">
      <c r="D86"/>
      <c r="E86"/>
      <c r="F86" s="230"/>
      <c r="G86" s="206"/>
      <c r="H86"/>
      <c r="I86"/>
      <c r="J86"/>
      <c r="K86"/>
      <c r="L86"/>
      <c r="M86" s="212"/>
      <c r="N86" s="206"/>
    </row>
    <row r="87" spans="1:22" ht="15" customHeight="1">
      <c r="D87"/>
      <c r="E87"/>
      <c r="F87" s="230"/>
      <c r="G87" s="206"/>
      <c r="H87"/>
      <c r="I87"/>
      <c r="J87"/>
      <c r="K87"/>
      <c r="L87"/>
      <c r="M87" s="212"/>
      <c r="N87" s="206"/>
    </row>
    <row r="88" spans="1:22" ht="15" customHeight="1">
      <c r="D88"/>
      <c r="E88"/>
      <c r="F88" s="230"/>
      <c r="G88" s="206"/>
      <c r="M88" s="212"/>
      <c r="N88" s="206"/>
    </row>
    <row r="89" spans="1:22" ht="15" customHeight="1">
      <c r="A89"/>
      <c r="C89"/>
      <c r="D89"/>
      <c r="E89"/>
      <c r="F89" s="230"/>
      <c r="G89" s="206"/>
      <c r="M89" s="212"/>
      <c r="N89" s="206"/>
    </row>
    <row r="90" spans="1:22" ht="15" customHeight="1">
      <c r="A90"/>
      <c r="C90"/>
      <c r="D90"/>
      <c r="E90"/>
      <c r="F90" s="230"/>
      <c r="G90" s="206"/>
      <c r="M90" s="212"/>
      <c r="N90" s="206"/>
    </row>
    <row r="91" spans="1:22" ht="15" customHeight="1">
      <c r="A91"/>
      <c r="B91"/>
      <c r="C91"/>
      <c r="D91"/>
      <c r="E91"/>
      <c r="F91" s="230"/>
      <c r="G91" s="206"/>
      <c r="M91" s="212"/>
      <c r="N91" s="206"/>
    </row>
    <row r="92" spans="1:22" ht="15" customHeight="1">
      <c r="A92"/>
      <c r="B92"/>
      <c r="C92"/>
      <c r="D92"/>
      <c r="E92"/>
      <c r="F92" s="230"/>
      <c r="G92" s="206"/>
      <c r="M92" s="212"/>
      <c r="P92" s="219" t="s">
        <v>117</v>
      </c>
      <c r="Q92" s="5" t="s">
        <v>117</v>
      </c>
      <c r="R92" s="219" t="s">
        <v>117</v>
      </c>
      <c r="S92" s="219" t="s">
        <v>117</v>
      </c>
      <c r="T92" s="1" t="s">
        <v>117</v>
      </c>
    </row>
    <row r="93" spans="1:22" ht="15" customHeight="1">
      <c r="A93"/>
      <c r="B93"/>
      <c r="C93"/>
      <c r="D93"/>
      <c r="E93"/>
      <c r="F93" s="230"/>
      <c r="G93" s="206"/>
      <c r="M93" s="212"/>
    </row>
    <row r="94" spans="1:22" ht="15" customHeight="1">
      <c r="A94"/>
      <c r="B94"/>
      <c r="C94"/>
      <c r="D94"/>
      <c r="E94"/>
      <c r="F94" s="230"/>
      <c r="G94" s="220"/>
    </row>
    <row r="95" spans="1:22" ht="15" customHeight="1">
      <c r="A95"/>
      <c r="B95"/>
      <c r="C95"/>
      <c r="D95"/>
      <c r="E95"/>
      <c r="F95" s="230"/>
      <c r="G95" s="212"/>
    </row>
    <row r="96" spans="1:22" ht="15" customHeight="1">
      <c r="A96"/>
      <c r="B96"/>
      <c r="C96"/>
      <c r="D96"/>
      <c r="E96"/>
      <c r="F96" s="230"/>
      <c r="G96" s="211"/>
    </row>
    <row r="97" spans="1:7" ht="15" customHeight="1">
      <c r="A97" s="221">
        <v>0</v>
      </c>
      <c r="E97" s="5" t="s">
        <v>118</v>
      </c>
      <c r="F97" s="253"/>
      <c r="G97" s="211"/>
    </row>
    <row r="98" spans="1:7" ht="15" customHeight="1">
      <c r="A98" s="221"/>
      <c r="F98" s="253"/>
      <c r="G98" s="211"/>
    </row>
    <row r="99" spans="1:7" ht="15" customHeight="1">
      <c r="A99" s="221"/>
      <c r="F99" s="253"/>
      <c r="G99" s="211"/>
    </row>
    <row r="100" spans="1:7" ht="15" customHeight="1">
      <c r="A100" s="221"/>
      <c r="F100" s="253"/>
      <c r="G100" s="211"/>
    </row>
    <row r="101" spans="1:7" ht="15" customHeight="1">
      <c r="A101" s="221"/>
      <c r="F101" s="253"/>
      <c r="G101" s="211"/>
    </row>
    <row r="102" spans="1:7" ht="15" customHeight="1">
      <c r="A102" s="221"/>
      <c r="F102" s="253"/>
      <c r="G102"/>
    </row>
    <row r="103" spans="1:7" ht="15" customHeight="1">
      <c r="A103" s="221"/>
      <c r="F103" s="253"/>
      <c r="G103"/>
    </row>
    <row r="104" spans="1:7" ht="15" customHeight="1">
      <c r="A104" s="221"/>
      <c r="F104" s="253"/>
      <c r="G104"/>
    </row>
    <row r="105" spans="1:7" ht="15" customHeight="1">
      <c r="F105" s="253"/>
      <c r="G105"/>
    </row>
    <row r="106" spans="1:7" ht="15" customHeight="1">
      <c r="G106"/>
    </row>
    <row r="107" spans="1:7" ht="15" customHeight="1">
      <c r="G107"/>
    </row>
    <row r="108" spans="1:7" ht="15" customHeight="1">
      <c r="G108"/>
    </row>
    <row r="109" spans="1:7" ht="15" customHeight="1"/>
    <row r="110" spans="1:7" ht="15" customHeight="1"/>
    <row r="111" spans="1:7" ht="15" customHeight="1"/>
    <row r="112" spans="1:7" ht="15" customHeight="1"/>
    <row r="113" ht="15" customHeight="1"/>
    <row r="114" ht="15" customHeight="1"/>
    <row r="115" ht="15" customHeight="1"/>
  </sheetData>
  <sortState ref="A39:F45">
    <sortCondition descending="1" ref="F39:F45"/>
  </sortState>
  <mergeCells count="2">
    <mergeCell ref="A1:M1"/>
    <mergeCell ref="A2:M2"/>
  </mergeCells>
  <phoneticPr fontId="18" type="noConversion"/>
  <printOptions horizontalCentered="1" verticalCentered="1" gridLines="1"/>
  <pageMargins left="0.25" right="0.25" top="0.25" bottom="0" header="0.5" footer="0.5"/>
  <pageSetup scale="9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opLeftCell="A11" workbookViewId="0">
      <selection activeCell="A24" sqref="A24"/>
    </sheetView>
  </sheetViews>
  <sheetFormatPr defaultColWidth="9.140625" defaultRowHeight="15"/>
  <cols>
    <col min="1" max="1" width="20.7109375" style="188" customWidth="1"/>
    <col min="2" max="2" width="9.7109375" style="188" customWidth="1"/>
    <col min="3" max="4" width="8.7109375" style="188" customWidth="1"/>
    <col min="5" max="6" width="11.5703125" style="188" customWidth="1"/>
    <col min="7" max="16384" width="9.140625" style="188"/>
  </cols>
  <sheetData>
    <row r="1" spans="1:9" ht="14.1" customHeight="1">
      <c r="A1" s="37"/>
      <c r="B1" s="232"/>
      <c r="C1" s="232"/>
      <c r="D1" s="232"/>
      <c r="E1" s="232"/>
      <c r="F1" s="232"/>
      <c r="G1" s="232"/>
    </row>
    <row r="2" spans="1:9" ht="14.1" customHeight="1">
      <c r="A2" s="506" t="s">
        <v>116</v>
      </c>
      <c r="B2" s="506"/>
      <c r="C2" s="506"/>
      <c r="D2" s="506"/>
      <c r="E2" s="506"/>
      <c r="F2" s="232"/>
      <c r="G2" s="232"/>
    </row>
    <row r="3" spans="1:9" ht="14.1" customHeight="1">
      <c r="A3" s="507" t="s">
        <v>100</v>
      </c>
      <c r="B3" s="507"/>
      <c r="C3" s="507"/>
      <c r="D3" s="507"/>
      <c r="E3" s="507"/>
      <c r="F3" s="232"/>
      <c r="G3" s="232"/>
    </row>
    <row r="4" spans="1:9" ht="14.1" customHeight="1">
      <c r="A4" s="507" t="s">
        <v>101</v>
      </c>
      <c r="B4" s="507"/>
      <c r="C4" s="507"/>
      <c r="D4" s="507"/>
      <c r="E4" s="507"/>
      <c r="F4" s="232"/>
      <c r="G4" s="232"/>
    </row>
    <row r="5" spans="1:9" ht="14.1" customHeight="1">
      <c r="A5" s="231"/>
      <c r="B5" s="507"/>
      <c r="C5" s="507"/>
      <c r="D5" s="507"/>
      <c r="E5" s="507"/>
      <c r="F5" s="232"/>
      <c r="G5" s="232"/>
    </row>
    <row r="6" spans="1:9" ht="14.1" customHeight="1">
      <c r="A6" s="231"/>
      <c r="B6" s="232"/>
      <c r="C6" s="232"/>
      <c r="D6" s="232"/>
      <c r="E6" s="232"/>
      <c r="F6" s="232"/>
      <c r="G6" s="232"/>
    </row>
    <row r="7" spans="1:9">
      <c r="A7" s="314" t="s">
        <v>103</v>
      </c>
      <c r="B7" s="232"/>
      <c r="C7" s="232"/>
      <c r="D7" s="232"/>
      <c r="E7" s="232"/>
      <c r="F7" s="232"/>
      <c r="G7" s="232"/>
    </row>
    <row r="8" spans="1:9" ht="20.100000000000001" customHeight="1">
      <c r="A8" s="314" t="s">
        <v>218</v>
      </c>
      <c r="B8" s="232"/>
      <c r="C8" s="232"/>
      <c r="D8" s="232"/>
      <c r="E8" s="232"/>
      <c r="F8" s="232"/>
      <c r="G8" s="232"/>
    </row>
    <row r="9" spans="1:9" ht="20.100000000000001" customHeight="1">
      <c r="A9" s="314"/>
      <c r="B9" s="232"/>
      <c r="C9" s="232"/>
      <c r="D9" s="232"/>
      <c r="E9" s="232"/>
      <c r="F9" s="232"/>
      <c r="G9" s="232"/>
    </row>
    <row r="10" spans="1:9" ht="20.100000000000001" customHeight="1">
      <c r="A10" s="314"/>
      <c r="B10" s="232"/>
      <c r="C10" s="232"/>
      <c r="D10" s="232"/>
      <c r="E10" s="232"/>
      <c r="F10" s="232"/>
      <c r="G10" s="232"/>
    </row>
    <row r="11" spans="1:9" ht="20.100000000000001" customHeight="1">
      <c r="A11" s="314" t="s">
        <v>104</v>
      </c>
      <c r="B11" s="232"/>
      <c r="C11" s="232"/>
      <c r="D11" s="232"/>
      <c r="E11" s="232"/>
      <c r="F11" s="232"/>
      <c r="G11" s="232"/>
    </row>
    <row r="12" spans="1:9" ht="20.100000000000001" customHeight="1">
      <c r="A12" s="314" t="s">
        <v>105</v>
      </c>
      <c r="B12" s="232"/>
      <c r="C12" s="232"/>
      <c r="D12" s="232"/>
      <c r="E12" s="232"/>
      <c r="F12" s="232"/>
      <c r="G12" s="232"/>
      <c r="I12" s="25"/>
    </row>
    <row r="13" spans="1:9">
      <c r="A13" s="229"/>
      <c r="B13" s="232"/>
      <c r="C13" s="232"/>
      <c r="D13" s="232"/>
      <c r="E13" s="232"/>
      <c r="F13" s="232"/>
      <c r="G13" s="232"/>
    </row>
    <row r="14" spans="1:9" ht="15.75" thickBot="1">
      <c r="A14" s="37"/>
      <c r="B14" s="232"/>
      <c r="C14" s="232"/>
      <c r="D14" s="232"/>
      <c r="E14" s="232"/>
      <c r="F14" s="232"/>
      <c r="G14" s="232"/>
    </row>
    <row r="15" spans="1:9" ht="14.1" customHeight="1">
      <c r="A15" s="294" t="s">
        <v>106</v>
      </c>
      <c r="B15" s="295" t="s">
        <v>108</v>
      </c>
      <c r="C15" s="295" t="s">
        <v>110</v>
      </c>
      <c r="D15" s="296"/>
      <c r="E15" s="296"/>
      <c r="F15" s="295" t="s">
        <v>114</v>
      </c>
      <c r="G15" s="504" t="s">
        <v>132</v>
      </c>
    </row>
    <row r="16" spans="1:9" ht="14.1" customHeight="1" thickBot="1">
      <c r="A16" s="297" t="s">
        <v>107</v>
      </c>
      <c r="B16" s="298" t="s">
        <v>109</v>
      </c>
      <c r="C16" s="298" t="s">
        <v>111</v>
      </c>
      <c r="D16" s="298" t="s">
        <v>112</v>
      </c>
      <c r="E16" s="298" t="s">
        <v>113</v>
      </c>
      <c r="F16" s="298" t="s">
        <v>0</v>
      </c>
      <c r="G16" s="505"/>
    </row>
    <row r="17" spans="1:8" ht="15.75" thickBot="1">
      <c r="A17" s="463">
        <v>45773</v>
      </c>
      <c r="B17" s="459">
        <v>102</v>
      </c>
      <c r="C17" s="462">
        <v>71.3</v>
      </c>
      <c r="D17" s="459">
        <v>120</v>
      </c>
      <c r="E17" s="459" t="s">
        <v>248</v>
      </c>
      <c r="F17" s="459" t="s">
        <v>249</v>
      </c>
      <c r="G17" s="459" t="s">
        <v>188</v>
      </c>
    </row>
    <row r="18" spans="1:8" ht="15" customHeight="1" thickBot="1">
      <c r="A18" s="463">
        <f>A17</f>
        <v>45773</v>
      </c>
      <c r="B18" s="464">
        <v>105</v>
      </c>
      <c r="C18" s="464">
        <v>71.3</v>
      </c>
      <c r="D18" s="464">
        <v>120</v>
      </c>
      <c r="E18" s="459" t="s">
        <v>195</v>
      </c>
      <c r="F18" s="459" t="s">
        <v>194</v>
      </c>
      <c r="G18" s="459" t="s">
        <v>188</v>
      </c>
      <c r="H18" s="25"/>
    </row>
    <row r="19" spans="1:8" ht="15.75" thickBot="1">
      <c r="A19" s="463">
        <f>A17</f>
        <v>45773</v>
      </c>
      <c r="B19" s="465">
        <v>110</v>
      </c>
      <c r="C19" s="464">
        <v>71.3</v>
      </c>
      <c r="D19" s="464">
        <v>120</v>
      </c>
      <c r="E19" s="459" t="s">
        <v>242</v>
      </c>
      <c r="F19" s="459" t="s">
        <v>241</v>
      </c>
      <c r="G19" s="459" t="s">
        <v>188</v>
      </c>
    </row>
    <row r="20" spans="1:8" ht="15.75" thickBot="1">
      <c r="A20" s="463"/>
      <c r="B20" s="302"/>
      <c r="C20" s="300"/>
      <c r="D20" s="300"/>
      <c r="E20" s="300"/>
      <c r="F20" s="300"/>
      <c r="G20" s="300"/>
    </row>
    <row r="21" spans="1:8" ht="15.75" thickBot="1">
      <c r="A21" s="238"/>
      <c r="B21" s="300"/>
      <c r="C21" s="300" t="s">
        <v>205</v>
      </c>
      <c r="D21" s="300"/>
      <c r="E21" s="300"/>
      <c r="F21" s="300"/>
      <c r="G21" s="300"/>
    </row>
    <row r="22" spans="1:8" ht="15.75" thickBot="1">
      <c r="A22" s="238"/>
      <c r="B22" s="300"/>
      <c r="C22" s="300"/>
      <c r="D22" s="300"/>
      <c r="E22" s="300"/>
      <c r="F22" s="300"/>
      <c r="G22" s="300"/>
    </row>
    <row r="23" spans="1:8" ht="15.75" thickBot="1">
      <c r="A23" s="299"/>
      <c r="B23" s="300"/>
      <c r="C23" s="300"/>
      <c r="D23" s="300"/>
      <c r="E23" s="300"/>
      <c r="F23" s="301"/>
      <c r="G23" s="300"/>
      <c r="H23"/>
    </row>
    <row r="24" spans="1:8">
      <c r="A24"/>
      <c r="B24"/>
      <c r="C24"/>
      <c r="D24"/>
      <c r="E24"/>
      <c r="F24"/>
      <c r="G24"/>
      <c r="H24"/>
    </row>
    <row r="25" spans="1:8">
      <c r="A25"/>
      <c r="B25"/>
      <c r="C25"/>
      <c r="D25"/>
      <c r="E25"/>
      <c r="F25"/>
      <c r="G25"/>
      <c r="H25"/>
    </row>
    <row r="26" spans="1:8">
      <c r="A26"/>
      <c r="B26"/>
      <c r="C26"/>
      <c r="D26"/>
      <c r="E26"/>
      <c r="F26"/>
      <c r="G26"/>
      <c r="H26"/>
    </row>
    <row r="58" spans="1:1">
      <c r="A58" s="191"/>
    </row>
  </sheetData>
  <mergeCells count="5">
    <mergeCell ref="G15:G16"/>
    <mergeCell ref="A2:E2"/>
    <mergeCell ref="A3:E3"/>
    <mergeCell ref="A4:E4"/>
    <mergeCell ref="B5:E5"/>
  </mergeCells>
  <phoneticPr fontId="18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topLeftCell="A6" workbookViewId="0">
      <selection activeCell="A9" sqref="A9"/>
    </sheetView>
  </sheetViews>
  <sheetFormatPr defaultColWidth="9.140625" defaultRowHeight="12"/>
  <cols>
    <col min="1" max="1" width="22.5703125" style="232" customWidth="1"/>
    <col min="2" max="2" width="8.7109375" style="232" customWidth="1"/>
    <col min="3" max="4" width="9.7109375" style="232" customWidth="1"/>
    <col min="5" max="5" width="13.7109375" style="232" customWidth="1"/>
    <col min="6" max="6" width="11.7109375" style="232" customWidth="1"/>
    <col min="7" max="7" width="9.140625" style="232"/>
    <col min="8" max="8" width="9.140625" style="344"/>
    <col min="9" max="16384" width="9.140625" style="232"/>
  </cols>
  <sheetData>
    <row r="1" spans="1:7">
      <c r="A1" s="37"/>
    </row>
    <row r="2" spans="1:7" ht="12" customHeight="1">
      <c r="A2" s="510" t="s">
        <v>99</v>
      </c>
      <c r="B2" s="510"/>
      <c r="C2" s="510"/>
      <c r="D2" s="510"/>
      <c r="E2" s="510"/>
    </row>
    <row r="3" spans="1:7" ht="12" customHeight="1">
      <c r="A3" s="507" t="s">
        <v>100</v>
      </c>
      <c r="B3" s="507"/>
      <c r="C3" s="507"/>
      <c r="D3" s="507"/>
      <c r="E3" s="507"/>
    </row>
    <row r="4" spans="1:7" ht="12" customHeight="1">
      <c r="A4" s="507" t="s">
        <v>101</v>
      </c>
      <c r="B4" s="507"/>
      <c r="C4" s="507"/>
      <c r="D4" s="507"/>
      <c r="E4" s="507"/>
    </row>
    <row r="5" spans="1:7">
      <c r="A5" s="231"/>
      <c r="B5" s="507"/>
      <c r="C5" s="507"/>
      <c r="D5" s="507"/>
      <c r="E5" s="507"/>
    </row>
    <row r="6" spans="1:7" ht="14.1" customHeight="1">
      <c r="A6" s="231"/>
      <c r="B6" s="507" t="s">
        <v>102</v>
      </c>
      <c r="C6" s="507"/>
      <c r="D6" s="507"/>
      <c r="E6" s="507"/>
    </row>
    <row r="7" spans="1:7">
      <c r="A7" s="314" t="s">
        <v>103</v>
      </c>
    </row>
    <row r="8" spans="1:7" ht="15" customHeight="1">
      <c r="A8" s="314" t="s">
        <v>218</v>
      </c>
    </row>
    <row r="9" spans="1:7" ht="15" customHeight="1">
      <c r="A9" s="314"/>
    </row>
    <row r="10" spans="1:7" ht="15" customHeight="1">
      <c r="A10" s="314"/>
      <c r="F10" s="213"/>
    </row>
    <row r="11" spans="1:7" ht="15" customHeight="1">
      <c r="A11" s="314" t="s">
        <v>104</v>
      </c>
    </row>
    <row r="12" spans="1:7" ht="15" customHeight="1">
      <c r="A12" s="314" t="s">
        <v>105</v>
      </c>
    </row>
    <row r="13" spans="1:7">
      <c r="A13" s="229"/>
    </row>
    <row r="14" spans="1:7" ht="12.75" thickBot="1">
      <c r="A14" s="37"/>
    </row>
    <row r="15" spans="1:7">
      <c r="A15" s="233" t="s">
        <v>106</v>
      </c>
      <c r="B15" s="234" t="s">
        <v>108</v>
      </c>
      <c r="C15" s="234" t="s">
        <v>110</v>
      </c>
      <c r="D15" s="235"/>
      <c r="E15" s="235"/>
      <c r="F15" s="234"/>
      <c r="G15" s="508" t="s">
        <v>115</v>
      </c>
    </row>
    <row r="16" spans="1:7" ht="12.75" thickBot="1">
      <c r="A16" s="236" t="s">
        <v>107</v>
      </c>
      <c r="B16" s="237" t="s">
        <v>109</v>
      </c>
      <c r="C16" s="237" t="s">
        <v>111</v>
      </c>
      <c r="D16" s="237" t="s">
        <v>112</v>
      </c>
      <c r="E16" s="237" t="s">
        <v>140</v>
      </c>
      <c r="F16" s="237" t="s">
        <v>113</v>
      </c>
      <c r="G16" s="509"/>
    </row>
    <row r="17" spans="1:9" ht="6" customHeight="1" thickBot="1">
      <c r="A17" s="238"/>
      <c r="B17" s="239"/>
      <c r="C17" s="239"/>
      <c r="D17" s="239"/>
      <c r="E17" s="239"/>
      <c r="F17" s="239"/>
      <c r="G17" s="239"/>
    </row>
    <row r="18" spans="1:9" ht="18" customHeight="1" thickBot="1">
      <c r="A18" s="463">
        <v>45773</v>
      </c>
      <c r="B18" s="461">
        <v>56</v>
      </c>
      <c r="C18" s="462">
        <v>67.900000000000006</v>
      </c>
      <c r="D18" s="459">
        <v>120</v>
      </c>
      <c r="E18" s="459" t="str">
        <f>'Starting Sheet'!D14</f>
        <v>Bill</v>
      </c>
      <c r="F18" s="459" t="str">
        <f>'Starting Sheet'!E14</f>
        <v>Miller</v>
      </c>
      <c r="G18" s="459" t="s">
        <v>188</v>
      </c>
      <c r="H18" s="344" t="s">
        <v>286</v>
      </c>
    </row>
    <row r="19" spans="1:9" ht="18" customHeight="1" thickBot="1">
      <c r="A19" s="463">
        <f>A$18</f>
        <v>45773</v>
      </c>
      <c r="B19" s="461">
        <v>99</v>
      </c>
      <c r="C19" s="462">
        <f t="shared" ref="C19:D27" si="0">C$18</f>
        <v>67.900000000000006</v>
      </c>
      <c r="D19" s="459">
        <f t="shared" si="0"/>
        <v>120</v>
      </c>
      <c r="E19" s="459" t="str">
        <f>'Starting Sheet'!D15</f>
        <v>Alex</v>
      </c>
      <c r="F19" s="459" t="str">
        <f>'Starting Sheet'!E15</f>
        <v>Prosak</v>
      </c>
      <c r="G19" s="459" t="s">
        <v>188</v>
      </c>
    </row>
    <row r="20" spans="1:9" ht="18" customHeight="1" thickBot="1">
      <c r="A20" s="463">
        <f>A$18</f>
        <v>45773</v>
      </c>
      <c r="B20" s="461">
        <v>91</v>
      </c>
      <c r="C20" s="462">
        <f t="shared" si="0"/>
        <v>67.900000000000006</v>
      </c>
      <c r="D20" s="459">
        <f t="shared" si="0"/>
        <v>120</v>
      </c>
      <c r="E20" s="459" t="str">
        <f>'Starting Sheet'!D16</f>
        <v>Jim</v>
      </c>
      <c r="F20" s="459" t="str">
        <f>'Starting Sheet'!E16</f>
        <v>Zambrano</v>
      </c>
      <c r="G20" s="459" t="s">
        <v>188</v>
      </c>
    </row>
    <row r="21" spans="1:9" ht="18" customHeight="1" thickBot="1">
      <c r="A21" s="463">
        <f t="shared" ref="A21:A26" si="1">A$18</f>
        <v>45773</v>
      </c>
      <c r="B21" s="461">
        <v>95</v>
      </c>
      <c r="C21" s="462">
        <f t="shared" si="0"/>
        <v>67.900000000000006</v>
      </c>
      <c r="D21" s="459">
        <f t="shared" si="0"/>
        <v>120</v>
      </c>
      <c r="E21" s="459" t="str">
        <f>'Starting Sheet'!D19</f>
        <v>Gerald</v>
      </c>
      <c r="F21" s="459" t="str">
        <f>'Starting Sheet'!E19</f>
        <v>Williams</v>
      </c>
      <c r="G21" s="459" t="s">
        <v>188</v>
      </c>
    </row>
    <row r="22" spans="1:9" ht="18" customHeight="1" thickBot="1">
      <c r="A22" s="463">
        <f t="shared" si="1"/>
        <v>45773</v>
      </c>
      <c r="B22" s="461">
        <v>106</v>
      </c>
      <c r="C22" s="462">
        <f t="shared" si="0"/>
        <v>67.900000000000006</v>
      </c>
      <c r="D22" s="459">
        <f t="shared" si="0"/>
        <v>120</v>
      </c>
      <c r="E22" s="459" t="str">
        <f>'Starting Sheet'!D20</f>
        <v xml:space="preserve">Oscar </v>
      </c>
      <c r="F22" s="459" t="str">
        <f>'Starting Sheet'!E20</f>
        <v>Ternate</v>
      </c>
      <c r="G22" s="459" t="s">
        <v>188</v>
      </c>
    </row>
    <row r="23" spans="1:9" ht="18" customHeight="1" thickBot="1">
      <c r="A23" s="463">
        <f t="shared" si="1"/>
        <v>45773</v>
      </c>
      <c r="B23" s="461">
        <v>88</v>
      </c>
      <c r="C23" s="462">
        <f t="shared" si="0"/>
        <v>67.900000000000006</v>
      </c>
      <c r="D23" s="459">
        <f t="shared" si="0"/>
        <v>120</v>
      </c>
      <c r="E23" s="459" t="str">
        <f>'Starting Sheet'!D21</f>
        <v xml:space="preserve">Wally </v>
      </c>
      <c r="F23" s="459" t="str">
        <f>'Starting Sheet'!E21</f>
        <v>Miyamura</v>
      </c>
      <c r="G23" s="459" t="s">
        <v>188</v>
      </c>
    </row>
    <row r="24" spans="1:9" ht="18" customHeight="1" thickBot="1">
      <c r="A24" s="463">
        <f t="shared" si="1"/>
        <v>45773</v>
      </c>
      <c r="B24" s="461">
        <v>45</v>
      </c>
      <c r="C24" s="462">
        <v>65.900000000000006</v>
      </c>
      <c r="D24" s="459">
        <f t="shared" si="0"/>
        <v>120</v>
      </c>
      <c r="E24" s="459" t="str">
        <f>'Starting Sheet'!D30</f>
        <v>Steve</v>
      </c>
      <c r="F24" s="459" t="str">
        <f>'Starting Sheet'!E30</f>
        <v>Venitsky</v>
      </c>
      <c r="G24" s="459" t="s">
        <v>188</v>
      </c>
      <c r="H24" s="344" t="s">
        <v>286</v>
      </c>
      <c r="I24" s="344" t="s">
        <v>287</v>
      </c>
    </row>
    <row r="25" spans="1:9" ht="18" customHeight="1" thickBot="1">
      <c r="A25" s="463">
        <f t="shared" si="1"/>
        <v>45773</v>
      </c>
      <c r="B25" s="461">
        <v>95</v>
      </c>
      <c r="C25" s="462">
        <f t="shared" si="0"/>
        <v>67.900000000000006</v>
      </c>
      <c r="D25" s="459">
        <f t="shared" si="0"/>
        <v>120</v>
      </c>
      <c r="E25" s="459" t="str">
        <f>'Starting Sheet'!D24</f>
        <v xml:space="preserve">Martin </v>
      </c>
      <c r="F25" s="459" t="str">
        <f>'Starting Sheet'!E24</f>
        <v>Olivares</v>
      </c>
      <c r="G25" s="459" t="s">
        <v>188</v>
      </c>
      <c r="H25" s="401"/>
    </row>
    <row r="26" spans="1:9" ht="18" customHeight="1" thickBot="1">
      <c r="A26" s="463">
        <f t="shared" si="1"/>
        <v>45773</v>
      </c>
      <c r="B26" s="461">
        <v>83</v>
      </c>
      <c r="C26" s="462">
        <f t="shared" si="0"/>
        <v>67.900000000000006</v>
      </c>
      <c r="D26" s="459">
        <f t="shared" si="0"/>
        <v>120</v>
      </c>
      <c r="E26" s="459" t="str">
        <f>'Starting Sheet'!D26</f>
        <v>Dan</v>
      </c>
      <c r="F26" s="459" t="str">
        <f>'Starting Sheet'!E26</f>
        <v>Plascencia</v>
      </c>
      <c r="G26" s="459" t="s">
        <v>188</v>
      </c>
    </row>
    <row r="27" spans="1:9" ht="18" customHeight="1" thickBot="1">
      <c r="A27" s="463">
        <f t="shared" ref="A27:A29" si="2">A$18</f>
        <v>45773</v>
      </c>
      <c r="B27" s="461">
        <v>88</v>
      </c>
      <c r="C27" s="462">
        <f t="shared" si="0"/>
        <v>67.900000000000006</v>
      </c>
      <c r="D27" s="459">
        <f t="shared" si="0"/>
        <v>120</v>
      </c>
      <c r="E27" s="459" t="str">
        <f>'Starting Sheet'!D31</f>
        <v>Herman</v>
      </c>
      <c r="F27" s="459" t="str">
        <f>'Starting Sheet'!E31</f>
        <v>Long</v>
      </c>
      <c r="G27" s="459" t="s">
        <v>188</v>
      </c>
      <c r="I27" s="344" t="s">
        <v>287</v>
      </c>
    </row>
    <row r="28" spans="1:9" ht="18" customHeight="1" thickBot="1">
      <c r="A28" s="463">
        <f t="shared" si="2"/>
        <v>45773</v>
      </c>
      <c r="B28" s="461">
        <v>86</v>
      </c>
      <c r="C28" s="462">
        <v>69.3</v>
      </c>
      <c r="D28" s="459">
        <v>123</v>
      </c>
      <c r="E28" s="459" t="str">
        <f>'Starting Sheet'!D25</f>
        <v xml:space="preserve">Max </v>
      </c>
      <c r="F28" s="459" t="str">
        <f>'Starting Sheet'!E25</f>
        <v>Kim</v>
      </c>
      <c r="G28" s="459" t="s">
        <v>188</v>
      </c>
    </row>
    <row r="29" spans="1:9" ht="18" customHeight="1" thickBot="1">
      <c r="A29" s="463">
        <f t="shared" si="2"/>
        <v>45773</v>
      </c>
      <c r="B29" s="461">
        <v>42</v>
      </c>
      <c r="C29" s="462">
        <f t="shared" ref="C29:D29" si="3">C$18</f>
        <v>67.900000000000006</v>
      </c>
      <c r="D29" s="459">
        <f t="shared" si="3"/>
        <v>120</v>
      </c>
      <c r="E29" s="459" t="str">
        <f>'Starting Sheet'!D27</f>
        <v>Jeff</v>
      </c>
      <c r="F29" s="459" t="str">
        <f>'Starting Sheet'!E27</f>
        <v>Gase</v>
      </c>
      <c r="G29" s="459" t="s">
        <v>188</v>
      </c>
      <c r="H29" s="344" t="s">
        <v>286</v>
      </c>
      <c r="I29" s="344" t="s">
        <v>287</v>
      </c>
    </row>
    <row r="30" spans="1:9" ht="18" customHeight="1" thickBot="1">
      <c r="A30" s="463"/>
      <c r="B30" s="461"/>
      <c r="C30" s="462"/>
      <c r="D30" s="459"/>
      <c r="E30" s="459"/>
      <c r="F30" s="459"/>
      <c r="G30" s="459" t="s">
        <v>188</v>
      </c>
      <c r="H30" s="401"/>
    </row>
    <row r="31" spans="1:9" ht="18" customHeight="1" thickBot="1">
      <c r="A31" s="463"/>
      <c r="B31" s="461"/>
      <c r="C31" s="462"/>
      <c r="D31" s="459"/>
      <c r="E31" s="459"/>
      <c r="F31" s="459"/>
      <c r="G31" s="459" t="s">
        <v>188</v>
      </c>
    </row>
    <row r="32" spans="1:9" ht="18" customHeight="1" thickBot="1">
      <c r="A32" s="463"/>
      <c r="B32" s="461"/>
      <c r="C32" s="462"/>
      <c r="D32" s="459"/>
      <c r="E32" s="459"/>
      <c r="F32" s="459"/>
      <c r="G32" s="459" t="s">
        <v>188</v>
      </c>
    </row>
    <row r="33" spans="1:9" ht="18" customHeight="1" thickBot="1">
      <c r="A33" s="463"/>
      <c r="B33" s="461"/>
      <c r="C33" s="462"/>
      <c r="D33" s="459"/>
      <c r="G33" s="459" t="s">
        <v>188</v>
      </c>
    </row>
    <row r="34" spans="1:9" ht="18" customHeight="1" thickBot="1">
      <c r="A34" s="463"/>
      <c r="B34" s="461"/>
      <c r="C34" s="462"/>
      <c r="D34" s="459"/>
      <c r="E34" s="459"/>
      <c r="F34" s="459"/>
      <c r="G34" s="459" t="s">
        <v>188</v>
      </c>
    </row>
    <row r="35" spans="1:9" ht="18" customHeight="1" thickBot="1">
      <c r="A35" s="463"/>
      <c r="B35" s="461"/>
      <c r="C35" s="462"/>
      <c r="D35" s="459"/>
      <c r="E35" s="459"/>
      <c r="F35" s="459"/>
      <c r="G35" s="459" t="s">
        <v>188</v>
      </c>
    </row>
    <row r="36" spans="1:9" ht="18" customHeight="1" thickBot="1">
      <c r="A36" s="463"/>
      <c r="B36" s="461"/>
      <c r="C36" s="462"/>
      <c r="D36" s="459"/>
      <c r="E36" s="459"/>
      <c r="F36" s="459"/>
      <c r="G36" s="459" t="s">
        <v>188</v>
      </c>
    </row>
    <row r="37" spans="1:9" ht="18" customHeight="1" thickBot="1">
      <c r="A37" s="463"/>
      <c r="B37" s="461"/>
      <c r="C37" s="462"/>
      <c r="D37" s="459"/>
      <c r="E37" s="459"/>
      <c r="F37" s="459"/>
      <c r="G37" s="459" t="s">
        <v>188</v>
      </c>
      <c r="I37" s="213"/>
    </row>
    <row r="38" spans="1:9" ht="18" customHeight="1" thickBot="1">
      <c r="A38" s="463"/>
      <c r="B38" s="461"/>
      <c r="C38" s="462"/>
      <c r="D38" s="459"/>
      <c r="E38" s="459"/>
      <c r="F38" s="459"/>
      <c r="G38" s="459" t="s">
        <v>188</v>
      </c>
    </row>
    <row r="39" spans="1:9" ht="18" customHeight="1" thickBot="1">
      <c r="A39" s="463"/>
      <c r="B39" s="461"/>
      <c r="C39" s="462"/>
      <c r="D39" s="459"/>
      <c r="E39" s="459"/>
      <c r="F39" s="459"/>
      <c r="G39" s="459" t="s">
        <v>188</v>
      </c>
    </row>
    <row r="40" spans="1:9" ht="18" customHeight="1" thickBot="1">
      <c r="A40" s="463"/>
      <c r="B40" s="461"/>
      <c r="C40" s="462"/>
      <c r="D40" s="459"/>
      <c r="G40" s="459">
        <f>'Starting Sheet'!Q15</f>
        <v>0</v>
      </c>
    </row>
    <row r="41" spans="1:9" ht="18" customHeight="1" thickBot="1">
      <c r="A41" s="463"/>
      <c r="B41" s="461"/>
      <c r="C41" s="462"/>
      <c r="D41" s="459"/>
      <c r="E41" s="459"/>
      <c r="F41" s="459"/>
      <c r="G41" s="459">
        <f>'Starting Sheet'!Q16</f>
        <v>0</v>
      </c>
      <c r="H41" s="232"/>
    </row>
    <row r="42" spans="1:9" ht="18" customHeight="1" thickBot="1">
      <c r="A42" s="463"/>
      <c r="B42" s="461"/>
      <c r="C42" s="462"/>
      <c r="D42" s="459"/>
      <c r="G42" s="459">
        <f>'Starting Sheet'!Q17</f>
        <v>0</v>
      </c>
    </row>
    <row r="43" spans="1:9" ht="18" customHeight="1" thickBot="1">
      <c r="A43" s="463"/>
      <c r="B43" s="461"/>
      <c r="C43" s="462"/>
      <c r="D43" s="459"/>
      <c r="E43" s="459"/>
      <c r="F43" s="459"/>
      <c r="G43" s="459" t="s">
        <v>188</v>
      </c>
    </row>
    <row r="44" spans="1:9" ht="18" customHeight="1" thickBot="1">
      <c r="A44" s="463"/>
      <c r="B44" s="461"/>
      <c r="C44" s="462"/>
      <c r="D44" s="459"/>
      <c r="E44" s="459"/>
      <c r="F44" s="459"/>
      <c r="G44" s="459" t="s">
        <v>188</v>
      </c>
    </row>
    <row r="45" spans="1:9" ht="18" customHeight="1" thickBot="1">
      <c r="A45" s="463"/>
      <c r="B45" s="461"/>
      <c r="C45" s="462"/>
      <c r="D45" s="459"/>
      <c r="E45" s="459"/>
      <c r="F45" s="459"/>
      <c r="G45" s="459" t="s">
        <v>188</v>
      </c>
    </row>
    <row r="46" spans="1:9" ht="18" customHeight="1" thickBot="1">
      <c r="A46" s="463"/>
      <c r="B46" s="461"/>
      <c r="C46" s="462"/>
      <c r="D46" s="459"/>
      <c r="E46" s="459"/>
      <c r="F46" s="459"/>
      <c r="G46" s="459" t="s">
        <v>188</v>
      </c>
    </row>
    <row r="47" spans="1:9" ht="18" customHeight="1" thickBot="1">
      <c r="A47" s="463"/>
      <c r="B47" s="461"/>
      <c r="C47" s="462"/>
      <c r="D47" s="459"/>
      <c r="E47" s="459"/>
      <c r="F47" s="459"/>
      <c r="G47" s="459" t="s">
        <v>188</v>
      </c>
    </row>
    <row r="48" spans="1:9" ht="18" customHeight="1" thickBot="1">
      <c r="A48" s="463"/>
      <c r="B48" s="461"/>
      <c r="C48" s="462"/>
      <c r="D48" s="459"/>
      <c r="E48" s="459"/>
      <c r="F48" s="459"/>
      <c r="G48" s="459" t="s">
        <v>188</v>
      </c>
    </row>
    <row r="49" spans="1:9" ht="18" customHeight="1" thickBot="1">
      <c r="A49" s="463"/>
      <c r="B49" s="461"/>
      <c r="C49" s="462"/>
      <c r="D49" s="459"/>
      <c r="E49" s="459"/>
      <c r="F49" s="459"/>
      <c r="G49" s="459" t="s">
        <v>188</v>
      </c>
    </row>
    <row r="50" spans="1:9" ht="18" customHeight="1" thickBot="1">
      <c r="A50" s="463"/>
      <c r="B50" s="461"/>
      <c r="C50" s="462"/>
      <c r="D50" s="459"/>
      <c r="E50" s="459"/>
      <c r="F50" s="459"/>
      <c r="G50" s="459" t="s">
        <v>188</v>
      </c>
    </row>
    <row r="51" spans="1:9" ht="18" customHeight="1" thickBot="1">
      <c r="A51" s="463"/>
      <c r="B51" s="461"/>
      <c r="C51" s="462"/>
      <c r="D51" s="459"/>
      <c r="E51" s="459"/>
      <c r="F51" s="459"/>
      <c r="G51" s="460" t="s">
        <v>188</v>
      </c>
      <c r="H51" s="232"/>
    </row>
    <row r="52" spans="1:9" ht="18" customHeight="1" thickBot="1">
      <c r="A52" s="463"/>
      <c r="B52" s="461"/>
      <c r="C52" s="462"/>
      <c r="D52" s="459"/>
      <c r="E52" s="459"/>
      <c r="F52" s="459"/>
      <c r="G52" s="459" t="s">
        <v>188</v>
      </c>
      <c r="H52" s="232"/>
    </row>
    <row r="53" spans="1:9" ht="18" customHeight="1" thickBot="1">
      <c r="A53" s="463"/>
      <c r="B53" s="461"/>
      <c r="C53" s="462"/>
      <c r="D53" s="459"/>
      <c r="E53" s="459"/>
      <c r="F53" s="459"/>
      <c r="G53" s="459" t="s">
        <v>188</v>
      </c>
      <c r="H53" s="232"/>
    </row>
    <row r="54" spans="1:9" ht="18" customHeight="1" thickBot="1">
      <c r="A54" s="463"/>
      <c r="B54" s="461"/>
      <c r="C54" s="462"/>
      <c r="D54" s="459"/>
      <c r="E54" s="459"/>
      <c r="F54" s="459"/>
      <c r="G54" s="459" t="s">
        <v>188</v>
      </c>
      <c r="H54" s="232"/>
    </row>
    <row r="55" spans="1:9" ht="18" customHeight="1" thickBot="1">
      <c r="A55" s="463"/>
      <c r="B55" s="461"/>
      <c r="C55" s="462"/>
      <c r="D55" s="459"/>
      <c r="E55" s="459"/>
      <c r="F55" s="459"/>
      <c r="G55" s="459" t="s">
        <v>188</v>
      </c>
      <c r="H55" s="232"/>
    </row>
    <row r="56" spans="1:9" ht="18" customHeight="1" thickBot="1">
      <c r="A56" s="463"/>
      <c r="B56" s="461"/>
      <c r="C56" s="462"/>
      <c r="D56" s="459"/>
      <c r="E56" s="459"/>
      <c r="F56" s="459"/>
      <c r="G56" s="459" t="s">
        <v>188</v>
      </c>
      <c r="H56" s="232"/>
      <c r="I56" s="232">
        <f>56-18+1</f>
        <v>39</v>
      </c>
    </row>
    <row r="57" spans="1:9" ht="18" customHeight="1" thickBot="1">
      <c r="A57" s="463"/>
      <c r="B57" s="461"/>
      <c r="C57" s="462"/>
      <c r="D57" s="459"/>
      <c r="E57" s="459"/>
      <c r="F57" s="459"/>
      <c r="G57" s="459" t="s">
        <v>188</v>
      </c>
      <c r="H57" s="232"/>
    </row>
    <row r="58" spans="1:9" customFormat="1" ht="18" customHeight="1"/>
    <row r="59" spans="1:9" customFormat="1" ht="18" customHeight="1"/>
    <row r="60" spans="1:9" ht="18" customHeight="1">
      <c r="A60"/>
      <c r="B60"/>
      <c r="C60"/>
      <c r="D60"/>
      <c r="E60"/>
      <c r="F60"/>
      <c r="G60"/>
      <c r="H60" s="232"/>
    </row>
    <row r="61" spans="1:9" ht="18" customHeight="1">
      <c r="A61"/>
      <c r="B61"/>
      <c r="C61"/>
      <c r="D61"/>
      <c r="E61"/>
      <c r="F61"/>
      <c r="G61"/>
      <c r="H61" s="232"/>
    </row>
    <row r="62" spans="1:9" ht="18" customHeight="1">
      <c r="A62"/>
      <c r="B62"/>
      <c r="C62"/>
      <c r="D62"/>
      <c r="E62"/>
      <c r="F62"/>
      <c r="G62"/>
      <c r="H62" s="232"/>
    </row>
    <row r="63" spans="1:9" ht="18" customHeight="1">
      <c r="A63"/>
      <c r="B63"/>
      <c r="C63"/>
      <c r="D63"/>
      <c r="E63"/>
      <c r="F63"/>
      <c r="G63"/>
      <c r="H63" s="232"/>
    </row>
    <row r="64" spans="1:9" ht="18" customHeight="1">
      <c r="A64"/>
      <c r="B64"/>
      <c r="C64"/>
      <c r="D64"/>
      <c r="E64"/>
      <c r="F64"/>
      <c r="G64"/>
      <c r="H64" s="232"/>
    </row>
    <row r="65" spans="1:8" ht="18" customHeight="1">
      <c r="A65"/>
      <c r="B65"/>
      <c r="C65"/>
      <c r="D65"/>
      <c r="E65"/>
      <c r="F65"/>
      <c r="G65"/>
      <c r="H65" s="232"/>
    </row>
    <row r="66" spans="1:8" ht="18" customHeight="1">
      <c r="A66"/>
      <c r="B66"/>
      <c r="C66"/>
      <c r="D66"/>
      <c r="E66"/>
      <c r="F66"/>
      <c r="G66"/>
      <c r="H66" s="232"/>
    </row>
    <row r="67" spans="1:8" ht="18" customHeight="1">
      <c r="A67"/>
      <c r="B67"/>
      <c r="C67"/>
      <c r="D67"/>
      <c r="E67"/>
      <c r="F67"/>
      <c r="G67"/>
      <c r="H67" s="232"/>
    </row>
    <row r="68" spans="1:8" ht="18" customHeight="1">
      <c r="A68"/>
      <c r="B68"/>
      <c r="C68"/>
      <c r="D68"/>
      <c r="E68"/>
      <c r="F68"/>
      <c r="G68"/>
    </row>
    <row r="69" spans="1:8" ht="18" customHeight="1">
      <c r="A69"/>
      <c r="B69"/>
      <c r="C69"/>
      <c r="D69"/>
      <c r="E69"/>
      <c r="F69"/>
      <c r="G69"/>
    </row>
    <row r="70" spans="1:8" ht="18" customHeight="1">
      <c r="A70"/>
      <c r="B70"/>
      <c r="C70"/>
      <c r="D70"/>
      <c r="E70"/>
      <c r="F70"/>
      <c r="G70"/>
    </row>
    <row r="71" spans="1:8" ht="18" customHeight="1">
      <c r="A71"/>
      <c r="B71"/>
      <c r="C71"/>
      <c r="D71"/>
      <c r="E71"/>
      <c r="F71"/>
      <c r="G71"/>
    </row>
    <row r="72" spans="1:8" ht="18" customHeight="1">
      <c r="A72"/>
      <c r="B72"/>
      <c r="C72"/>
      <c r="D72"/>
      <c r="E72"/>
      <c r="F72"/>
      <c r="G72"/>
    </row>
    <row r="73" spans="1:8" ht="18" customHeight="1">
      <c r="A73"/>
      <c r="B73"/>
      <c r="C73"/>
      <c r="D73"/>
      <c r="E73"/>
      <c r="F73"/>
      <c r="G73"/>
    </row>
    <row r="74" spans="1:8" ht="18" customHeight="1">
      <c r="A74"/>
      <c r="B74"/>
      <c r="C74"/>
      <c r="D74"/>
      <c r="E74"/>
      <c r="F74"/>
      <c r="G74"/>
    </row>
    <row r="75" spans="1:8" ht="18" customHeight="1">
      <c r="A75"/>
      <c r="B75"/>
      <c r="C75"/>
      <c r="D75"/>
      <c r="E75"/>
      <c r="F75"/>
      <c r="G75"/>
    </row>
    <row r="76" spans="1:8" ht="18" customHeight="1">
      <c r="A76"/>
      <c r="B76"/>
      <c r="C76"/>
      <c r="D76"/>
      <c r="E76"/>
      <c r="F76"/>
      <c r="G76"/>
    </row>
    <row r="77" spans="1:8" ht="18" customHeight="1">
      <c r="A77"/>
      <c r="B77"/>
      <c r="C77"/>
      <c r="D77"/>
      <c r="E77"/>
      <c r="F77"/>
      <c r="G77"/>
    </row>
    <row r="78" spans="1:8" ht="18" customHeight="1">
      <c r="A78"/>
      <c r="B78"/>
      <c r="C78"/>
      <c r="D78"/>
      <c r="E78"/>
      <c r="F78"/>
      <c r="G78"/>
    </row>
    <row r="79" spans="1:8" ht="18" customHeight="1">
      <c r="A79"/>
      <c r="B79"/>
      <c r="C79"/>
      <c r="D79"/>
      <c r="E79"/>
      <c r="F79"/>
      <c r="G79"/>
    </row>
    <row r="80" spans="1:8" ht="18" customHeight="1">
      <c r="A80"/>
      <c r="B80"/>
      <c r="C80"/>
      <c r="D80"/>
      <c r="E80"/>
      <c r="F80"/>
      <c r="G80"/>
    </row>
    <row r="81" spans="1:7" ht="18" customHeight="1">
      <c r="A81"/>
      <c r="B81"/>
      <c r="C81"/>
      <c r="D81"/>
      <c r="E81"/>
      <c r="F81"/>
      <c r="G81"/>
    </row>
    <row r="82" spans="1:7" ht="18" customHeight="1">
      <c r="A82"/>
      <c r="B82"/>
      <c r="C82"/>
      <c r="D82"/>
      <c r="E82"/>
      <c r="F82"/>
      <c r="G82"/>
    </row>
    <row r="83" spans="1:7" ht="18" customHeight="1">
      <c r="A83"/>
      <c r="B83"/>
      <c r="C83"/>
      <c r="D83"/>
      <c r="E83"/>
      <c r="F83"/>
      <c r="G83"/>
    </row>
    <row r="84" spans="1:7" ht="18" customHeight="1">
      <c r="A84"/>
      <c r="B84"/>
      <c r="C84"/>
      <c r="D84"/>
      <c r="E84"/>
      <c r="F84"/>
      <c r="G84"/>
    </row>
    <row r="85" spans="1:7" ht="18" customHeight="1">
      <c r="A85"/>
      <c r="B85"/>
      <c r="C85"/>
      <c r="D85"/>
      <c r="E85"/>
      <c r="F85"/>
      <c r="G85"/>
    </row>
    <row r="86" spans="1:7" ht="18" customHeight="1">
      <c r="A86"/>
      <c r="B86"/>
      <c r="C86"/>
      <c r="D86"/>
      <c r="E86"/>
      <c r="F86"/>
      <c r="G86"/>
    </row>
    <row r="87" spans="1:7" ht="18" customHeight="1">
      <c r="A87"/>
      <c r="B87"/>
      <c r="C87"/>
      <c r="D87"/>
      <c r="E87"/>
      <c r="F87"/>
      <c r="G87"/>
    </row>
    <row r="88" spans="1:7" ht="18" customHeight="1">
      <c r="A88"/>
      <c r="B88"/>
      <c r="C88"/>
      <c r="D88"/>
      <c r="E88"/>
      <c r="F88"/>
      <c r="G88"/>
    </row>
    <row r="89" spans="1:7" ht="18" customHeight="1">
      <c r="A89"/>
      <c r="B89"/>
      <c r="C89"/>
      <c r="D89"/>
      <c r="E89"/>
      <c r="F89"/>
      <c r="G89"/>
    </row>
    <row r="90" spans="1:7" ht="15" customHeight="1">
      <c r="A90"/>
      <c r="B90"/>
      <c r="C90"/>
      <c r="D90"/>
      <c r="E90"/>
      <c r="F90"/>
      <c r="G90"/>
    </row>
    <row r="91" spans="1:7" ht="12.75">
      <c r="A91"/>
      <c r="B91"/>
      <c r="C91"/>
      <c r="D91"/>
      <c r="E91"/>
      <c r="F91"/>
      <c r="G91"/>
    </row>
    <row r="92" spans="1:7" ht="12.75">
      <c r="A92"/>
      <c r="B92"/>
      <c r="C92"/>
      <c r="D92"/>
      <c r="E92"/>
      <c r="F92"/>
      <c r="G92"/>
    </row>
    <row r="93" spans="1:7" ht="12.75">
      <c r="A93"/>
      <c r="B93"/>
      <c r="C93"/>
      <c r="D93"/>
      <c r="E93"/>
      <c r="F93"/>
      <c r="G93"/>
    </row>
    <row r="94" spans="1:7" ht="12.75">
      <c r="A94"/>
      <c r="B94"/>
      <c r="C94"/>
      <c r="D94"/>
      <c r="E94"/>
      <c r="F94"/>
      <c r="G94"/>
    </row>
    <row r="95" spans="1:7" ht="12.75">
      <c r="A95"/>
      <c r="B95"/>
      <c r="C95"/>
      <c r="D95"/>
      <c r="E95"/>
      <c r="F95"/>
      <c r="G95"/>
    </row>
    <row r="96" spans="1:7" ht="12.75">
      <c r="A96"/>
      <c r="B96"/>
      <c r="C96"/>
      <c r="D96"/>
      <c r="E96"/>
      <c r="F96"/>
      <c r="G96"/>
    </row>
    <row r="97" spans="1:7" ht="12.75">
      <c r="A97"/>
      <c r="B97"/>
      <c r="C97"/>
      <c r="D97"/>
      <c r="E97"/>
      <c r="F97"/>
      <c r="G97"/>
    </row>
  </sheetData>
  <autoFilter ref="B19:F70">
    <sortState ref="B20:F70">
      <sortCondition ref="F20:F70"/>
    </sortState>
  </autoFilter>
  <sortState ref="B18:F41">
    <sortCondition ref="F18:F41"/>
  </sortState>
  <mergeCells count="6">
    <mergeCell ref="B6:E6"/>
    <mergeCell ref="G15:G16"/>
    <mergeCell ref="A2:E2"/>
    <mergeCell ref="A3:E3"/>
    <mergeCell ref="A4:E4"/>
    <mergeCell ref="B5:E5"/>
  </mergeCells>
  <phoneticPr fontId="18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7"/>
  <sheetViews>
    <sheetView workbookViewId="0"/>
  </sheetViews>
  <sheetFormatPr defaultRowHeight="12.75"/>
  <cols>
    <col min="1" max="2" width="12.7109375" customWidth="1"/>
    <col min="3" max="3" width="2.7109375" customWidth="1"/>
    <col min="4" max="4" width="11.7109375" customWidth="1"/>
  </cols>
  <sheetData>
    <row r="2" spans="4:4">
      <c r="D2" s="230"/>
    </row>
    <row r="3" spans="4:4">
      <c r="D3" s="230"/>
    </row>
    <row r="4" spans="4:4">
      <c r="D4" s="230"/>
    </row>
    <row r="5" spans="4:4">
      <c r="D5" s="230"/>
    </row>
    <row r="6" spans="4:4">
      <c r="D6" s="230"/>
    </row>
    <row r="7" spans="4:4">
      <c r="D7" s="230"/>
    </row>
    <row r="8" spans="4:4">
      <c r="D8" s="230"/>
    </row>
    <row r="9" spans="4:4">
      <c r="D9" s="230"/>
    </row>
    <row r="10" spans="4:4">
      <c r="D10" s="230"/>
    </row>
    <row r="11" spans="4:4">
      <c r="D11" s="230"/>
    </row>
    <row r="12" spans="4:4">
      <c r="D12" s="230"/>
    </row>
    <row r="13" spans="4:4">
      <c r="D13" s="230"/>
    </row>
    <row r="14" spans="4:4">
      <c r="D14" s="230"/>
    </row>
    <row r="15" spans="4:4">
      <c r="D15" s="230"/>
    </row>
    <row r="16" spans="4:4">
      <c r="D16" s="230"/>
    </row>
    <row r="17" spans="1:4">
      <c r="D17" s="230"/>
    </row>
    <row r="18" spans="1:4">
      <c r="D18" s="230"/>
    </row>
    <row r="19" spans="1:4">
      <c r="D19" s="230">
        <f>SUM(D2:D16)</f>
        <v>0</v>
      </c>
    </row>
    <row r="20" spans="1:4">
      <c r="D20" s="230"/>
    </row>
    <row r="21" spans="1:4">
      <c r="A21" t="s">
        <v>120</v>
      </c>
      <c r="D21" s="230"/>
    </row>
    <row r="22" spans="1:4">
      <c r="D22" s="230"/>
    </row>
    <row r="23" spans="1:4">
      <c r="D23" s="230"/>
    </row>
    <row r="24" spans="1:4">
      <c r="D24" s="230"/>
    </row>
    <row r="25" spans="1:4">
      <c r="D25" s="230"/>
    </row>
    <row r="26" spans="1:4">
      <c r="D26" s="230"/>
    </row>
    <row r="27" spans="1:4">
      <c r="D27" s="230"/>
    </row>
    <row r="28" spans="1:4">
      <c r="D28" s="230"/>
    </row>
    <row r="29" spans="1:4">
      <c r="D29" s="230"/>
    </row>
    <row r="30" spans="1:4">
      <c r="D30" s="230"/>
    </row>
    <row r="31" spans="1:4">
      <c r="D31" s="230"/>
    </row>
    <row r="32" spans="1:4">
      <c r="D32" s="230"/>
    </row>
    <row r="33" spans="4:4">
      <c r="D33" s="230"/>
    </row>
    <row r="34" spans="4:4">
      <c r="D34" s="230"/>
    </row>
    <row r="35" spans="4:4">
      <c r="D35" s="230"/>
    </row>
    <row r="36" spans="4:4">
      <c r="D36" s="230"/>
    </row>
    <row r="37" spans="4:4">
      <c r="D37" s="230"/>
    </row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7"/>
  <sheetViews>
    <sheetView workbookViewId="0">
      <pane ySplit="765" topLeftCell="A13" activePane="bottomLeft"/>
      <selection activeCell="I1" sqref="I1"/>
      <selection pane="bottomLeft" activeCell="E28" sqref="E28"/>
    </sheetView>
  </sheetViews>
  <sheetFormatPr defaultColWidth="12.7109375" defaultRowHeight="12.75"/>
  <cols>
    <col min="8" max="8" width="12.7109375" style="1"/>
    <col min="10" max="11" width="12.7109375" style="1"/>
    <col min="13" max="13" width="12.7109375" style="1"/>
  </cols>
  <sheetData>
    <row r="1" spans="1:14" ht="25.5">
      <c r="A1" t="s">
        <v>206</v>
      </c>
      <c r="C1" s="8" t="s">
        <v>137</v>
      </c>
      <c r="D1" s="8" t="s">
        <v>138</v>
      </c>
      <c r="E1" s="246" t="s">
        <v>135</v>
      </c>
      <c r="F1" s="247" t="s">
        <v>136</v>
      </c>
      <c r="G1" s="9" t="s">
        <v>6</v>
      </c>
      <c r="H1" s="266" t="s">
        <v>9</v>
      </c>
      <c r="I1" s="266" t="s">
        <v>139</v>
      </c>
      <c r="L1" s="1"/>
    </row>
    <row r="2" spans="1:14" ht="18">
      <c r="B2" s="249"/>
      <c r="C2" s="262" t="str">
        <f>'Starting Sheet'!D14</f>
        <v>Bill</v>
      </c>
      <c r="D2" s="262" t="str">
        <f>'Starting Sheet'!E14</f>
        <v>Miller</v>
      </c>
      <c r="E2" s="243">
        <f>'Starting Sheet'!J14</f>
        <v>0</v>
      </c>
      <c r="F2" s="474">
        <f>77-E2</f>
        <v>77</v>
      </c>
      <c r="G2" s="306">
        <f t="shared" ref="G2" si="0">H2+I2</f>
        <v>77</v>
      </c>
      <c r="H2" s="289">
        <v>77</v>
      </c>
      <c r="I2" s="289"/>
      <c r="L2" s="317"/>
      <c r="M2" s="3"/>
    </row>
    <row r="3" spans="1:14" ht="15" customHeight="1">
      <c r="B3" s="249"/>
      <c r="C3" s="262" t="str">
        <f>'Starting Sheet'!D15</f>
        <v>Alex</v>
      </c>
      <c r="D3" s="262" t="str">
        <f>'Starting Sheet'!E15</f>
        <v>Prosak</v>
      </c>
      <c r="E3" s="243">
        <f>'Starting Sheet'!J15</f>
        <v>21</v>
      </c>
      <c r="F3" s="474">
        <f t="shared" ref="F3:F20" si="1">77-E3</f>
        <v>56</v>
      </c>
      <c r="G3" s="306">
        <f t="shared" ref="G3:G25" si="2">H3+I3</f>
        <v>56</v>
      </c>
      <c r="H3" s="289"/>
      <c r="I3" s="467">
        <v>56</v>
      </c>
      <c r="L3" s="318"/>
      <c r="M3" s="3"/>
      <c r="N3" s="321"/>
    </row>
    <row r="4" spans="1:14" ht="15" customHeight="1">
      <c r="B4" s="249"/>
      <c r="C4" s="262" t="str">
        <f>'Starting Sheet'!D16</f>
        <v>Jim</v>
      </c>
      <c r="D4" s="262" t="str">
        <f>'Starting Sheet'!E16</f>
        <v>Zambrano</v>
      </c>
      <c r="E4" s="243">
        <f>'Starting Sheet'!J16</f>
        <v>10</v>
      </c>
      <c r="F4" s="474">
        <f t="shared" si="1"/>
        <v>67</v>
      </c>
      <c r="G4" s="306">
        <f t="shared" si="2"/>
        <v>67</v>
      </c>
      <c r="H4" s="289"/>
      <c r="I4" s="289">
        <v>67</v>
      </c>
      <c r="L4" s="318"/>
      <c r="M4" s="3"/>
    </row>
    <row r="5" spans="1:14" ht="15" customHeight="1">
      <c r="B5" s="249"/>
      <c r="C5" s="262" t="str">
        <f>'Starting Sheet'!D17</f>
        <v>Dean</v>
      </c>
      <c r="D5" s="262" t="str">
        <f>'Starting Sheet'!E17</f>
        <v>Borders (G)</v>
      </c>
      <c r="E5" s="243">
        <v>0</v>
      </c>
      <c r="F5" s="474">
        <f t="shared" si="1"/>
        <v>77</v>
      </c>
      <c r="G5" s="306">
        <f t="shared" si="2"/>
        <v>77</v>
      </c>
      <c r="H5" s="289"/>
      <c r="I5" s="289">
        <v>77</v>
      </c>
      <c r="L5" s="318"/>
      <c r="M5" s="3"/>
    </row>
    <row r="6" spans="1:14" ht="3.95" customHeight="1">
      <c r="B6" s="249"/>
      <c r="C6" s="262">
        <f>'Starting Sheet'!D18</f>
        <v>0</v>
      </c>
      <c r="D6" s="262">
        <f>'Starting Sheet'!E18</f>
        <v>0</v>
      </c>
      <c r="E6" s="243">
        <f>'Starting Sheet'!J18</f>
        <v>0</v>
      </c>
      <c r="F6" s="481"/>
      <c r="G6" s="306">
        <f t="shared" si="2"/>
        <v>0</v>
      </c>
      <c r="H6" s="289"/>
      <c r="I6" s="289"/>
      <c r="L6" s="318"/>
      <c r="M6" s="3"/>
    </row>
    <row r="7" spans="1:14" ht="15" customHeight="1">
      <c r="B7" s="249"/>
      <c r="C7" s="262" t="str">
        <f>'Starting Sheet'!D29</f>
        <v>Minerva</v>
      </c>
      <c r="D7" s="262" t="str">
        <f>'Starting Sheet'!E29</f>
        <v>Venitsky</v>
      </c>
      <c r="E7" s="243">
        <v>14</v>
      </c>
      <c r="F7" s="474">
        <f t="shared" si="1"/>
        <v>63</v>
      </c>
      <c r="G7" s="306">
        <f t="shared" si="2"/>
        <v>63</v>
      </c>
      <c r="H7" s="289">
        <v>63</v>
      </c>
      <c r="I7" s="289"/>
      <c r="L7" s="318"/>
      <c r="M7" s="3"/>
    </row>
    <row r="8" spans="1:14" ht="15" customHeight="1">
      <c r="B8" s="334"/>
      <c r="C8" s="262" t="str">
        <f>'Starting Sheet'!D30</f>
        <v>Steve</v>
      </c>
      <c r="D8" s="262" t="str">
        <f>'Starting Sheet'!E30</f>
        <v>Venitsky</v>
      </c>
      <c r="E8" s="243">
        <v>16</v>
      </c>
      <c r="F8" s="474">
        <f t="shared" si="1"/>
        <v>61</v>
      </c>
      <c r="G8" s="306">
        <f t="shared" si="2"/>
        <v>61</v>
      </c>
      <c r="H8" s="289">
        <v>61</v>
      </c>
      <c r="I8" s="289"/>
      <c r="L8" s="318"/>
      <c r="M8" s="3"/>
    </row>
    <row r="9" spans="1:14" ht="15" customHeight="1">
      <c r="B9" s="249"/>
      <c r="C9" s="262" t="str">
        <f>'Starting Sheet'!D31</f>
        <v>Herman</v>
      </c>
      <c r="D9" s="262" t="str">
        <f>'Starting Sheet'!E31</f>
        <v>Long</v>
      </c>
      <c r="E9" s="243">
        <v>0</v>
      </c>
      <c r="F9" s="474">
        <f t="shared" si="1"/>
        <v>77</v>
      </c>
      <c r="G9" s="306">
        <f t="shared" si="2"/>
        <v>77</v>
      </c>
      <c r="H9" s="289">
        <v>77</v>
      </c>
      <c r="I9" s="289"/>
      <c r="L9" s="318"/>
      <c r="M9" s="3"/>
    </row>
    <row r="10" spans="1:14" ht="15" customHeight="1">
      <c r="B10" s="334"/>
      <c r="C10" s="262" t="str">
        <f>'Starting Sheet'!D32</f>
        <v>Renee</v>
      </c>
      <c r="D10" s="262" t="str">
        <f>'Starting Sheet'!E32</f>
        <v>Edwards</v>
      </c>
      <c r="E10" s="243">
        <v>0</v>
      </c>
      <c r="F10" s="474">
        <f t="shared" si="1"/>
        <v>77</v>
      </c>
      <c r="G10" s="306">
        <f t="shared" si="2"/>
        <v>77</v>
      </c>
      <c r="H10" s="289"/>
      <c r="I10" s="289">
        <v>77</v>
      </c>
      <c r="K10" s="320"/>
      <c r="L10" s="318"/>
      <c r="M10" s="3"/>
    </row>
    <row r="11" spans="1:14" ht="3.95" customHeight="1">
      <c r="B11" s="249"/>
      <c r="C11" s="262"/>
      <c r="D11" s="262"/>
      <c r="E11" s="243"/>
      <c r="F11" s="245"/>
      <c r="G11" s="306"/>
      <c r="H11" s="289"/>
      <c r="I11" s="289"/>
      <c r="L11" s="318"/>
      <c r="M11" s="3"/>
    </row>
    <row r="12" spans="1:14" ht="15" customHeight="1">
      <c r="B12" s="249"/>
      <c r="C12" s="262">
        <f>'Starting Sheet'!D34</f>
        <v>0</v>
      </c>
      <c r="D12" s="262">
        <f>'Starting Sheet'!E34</f>
        <v>0</v>
      </c>
      <c r="E12" s="243"/>
      <c r="F12" s="474"/>
      <c r="G12" s="306">
        <f t="shared" si="2"/>
        <v>0</v>
      </c>
      <c r="H12" s="289"/>
      <c r="I12" s="289"/>
      <c r="L12" s="317"/>
      <c r="M12" s="3"/>
    </row>
    <row r="13" spans="1:14" ht="15" customHeight="1">
      <c r="B13" s="249"/>
      <c r="C13" s="262" t="str">
        <f>'Starting Sheet'!D24</f>
        <v xml:space="preserve">Martin </v>
      </c>
      <c r="D13" s="262" t="str">
        <f>'Starting Sheet'!E24</f>
        <v>Olivares</v>
      </c>
      <c r="E13" s="243">
        <f>'Starting Sheet'!J25</f>
        <v>0</v>
      </c>
      <c r="F13" s="474">
        <f t="shared" si="1"/>
        <v>77</v>
      </c>
      <c r="G13" s="306">
        <f t="shared" si="2"/>
        <v>77</v>
      </c>
      <c r="H13" s="289"/>
      <c r="I13" s="289">
        <v>77</v>
      </c>
      <c r="L13" s="317"/>
      <c r="M13" s="3"/>
    </row>
    <row r="14" spans="1:14" ht="15" customHeight="1">
      <c r="B14" s="249"/>
      <c r="C14" s="262" t="str">
        <f>'Starting Sheet'!D25</f>
        <v xml:space="preserve">Max </v>
      </c>
      <c r="D14" s="262" t="str">
        <f>'Starting Sheet'!E25</f>
        <v>Kim</v>
      </c>
      <c r="E14" s="243">
        <v>0</v>
      </c>
      <c r="F14" s="474">
        <f t="shared" si="1"/>
        <v>77</v>
      </c>
      <c r="G14" s="306">
        <f t="shared" si="2"/>
        <v>77</v>
      </c>
      <c r="H14" s="289"/>
      <c r="I14" s="289">
        <v>77</v>
      </c>
      <c r="L14" s="318"/>
      <c r="M14" s="3"/>
    </row>
    <row r="15" spans="1:14" ht="15" customHeight="1">
      <c r="B15" s="249"/>
      <c r="C15" s="262" t="str">
        <f>'Starting Sheet'!D26</f>
        <v>Dan</v>
      </c>
      <c r="D15" s="262" t="str">
        <f>'Starting Sheet'!E26</f>
        <v>Plascencia</v>
      </c>
      <c r="E15" s="243">
        <v>23</v>
      </c>
      <c r="F15" s="474">
        <f t="shared" si="1"/>
        <v>54</v>
      </c>
      <c r="G15" s="306">
        <f t="shared" si="2"/>
        <v>54</v>
      </c>
      <c r="H15" s="289">
        <v>54</v>
      </c>
      <c r="I15" s="289"/>
      <c r="L15" s="318"/>
      <c r="M15" s="3"/>
    </row>
    <row r="16" spans="1:14" ht="3.95" customHeight="1">
      <c r="B16" s="249"/>
      <c r="C16" s="262"/>
      <c r="D16" s="262"/>
      <c r="E16" s="243"/>
      <c r="F16" s="245"/>
      <c r="G16" s="306"/>
      <c r="H16" s="289"/>
      <c r="I16" s="289"/>
      <c r="L16" s="318"/>
      <c r="M16" s="3"/>
    </row>
    <row r="17" spans="2:16" ht="15" customHeight="1">
      <c r="B17" s="249"/>
      <c r="C17" s="262" t="str">
        <f>'Starting Sheet'!D19</f>
        <v>Gerald</v>
      </c>
      <c r="D17" s="262" t="str">
        <f>'Starting Sheet'!E19</f>
        <v>Williams</v>
      </c>
      <c r="E17" s="243">
        <v>0</v>
      </c>
      <c r="F17" s="474">
        <f t="shared" si="1"/>
        <v>77</v>
      </c>
      <c r="G17" s="306">
        <f t="shared" si="2"/>
        <v>77</v>
      </c>
      <c r="H17" s="289">
        <v>77</v>
      </c>
      <c r="I17" s="289"/>
      <c r="L17" s="318"/>
      <c r="M17" s="3"/>
    </row>
    <row r="18" spans="2:16" ht="15" customHeight="1">
      <c r="B18" s="249"/>
      <c r="C18" s="262" t="str">
        <f>'Starting Sheet'!D20</f>
        <v xml:space="preserve">Oscar </v>
      </c>
      <c r="D18" s="262" t="str">
        <f>'Starting Sheet'!E20</f>
        <v>Ternate</v>
      </c>
      <c r="E18" s="243">
        <v>0</v>
      </c>
      <c r="F18" s="474">
        <f t="shared" si="1"/>
        <v>77</v>
      </c>
      <c r="G18" s="306">
        <f t="shared" si="2"/>
        <v>77</v>
      </c>
      <c r="H18" s="289"/>
      <c r="I18" s="289">
        <v>77</v>
      </c>
      <c r="L18" s="318"/>
      <c r="M18" s="3"/>
    </row>
    <row r="19" spans="2:16" ht="15" customHeight="1">
      <c r="B19" s="249"/>
      <c r="C19" s="262" t="str">
        <f>'Starting Sheet'!D21</f>
        <v xml:space="preserve">Wally </v>
      </c>
      <c r="D19" s="262" t="str">
        <f>'Starting Sheet'!E21</f>
        <v>Miyamura</v>
      </c>
      <c r="E19" s="243">
        <v>0</v>
      </c>
      <c r="F19" s="474">
        <f t="shared" si="1"/>
        <v>77</v>
      </c>
      <c r="G19" s="306">
        <f t="shared" si="2"/>
        <v>77</v>
      </c>
      <c r="H19" s="289"/>
      <c r="I19" s="289">
        <v>77</v>
      </c>
      <c r="L19" s="318"/>
      <c r="M19" s="3"/>
    </row>
    <row r="20" spans="2:16" ht="15" customHeight="1">
      <c r="B20" s="334"/>
      <c r="C20" s="262" t="str">
        <f>'Starting Sheet'!D22</f>
        <v>Stacey</v>
      </c>
      <c r="D20" s="262" t="str">
        <f>'Starting Sheet'!E22</f>
        <v>Stock</v>
      </c>
      <c r="E20" s="243">
        <v>21</v>
      </c>
      <c r="F20" s="474">
        <f t="shared" si="1"/>
        <v>56</v>
      </c>
      <c r="G20" s="306">
        <f t="shared" si="2"/>
        <v>56</v>
      </c>
      <c r="H20" s="289">
        <v>56</v>
      </c>
      <c r="I20" s="289"/>
      <c r="L20" s="317"/>
      <c r="M20" s="3"/>
    </row>
    <row r="21" spans="2:16" ht="3.95" customHeight="1">
      <c r="C21" s="262"/>
      <c r="D21" s="262"/>
      <c r="E21" s="243"/>
      <c r="F21" s="245"/>
      <c r="G21" s="306"/>
      <c r="H21" s="289"/>
      <c r="I21" s="289"/>
      <c r="L21" s="318"/>
      <c r="M21" s="3"/>
    </row>
    <row r="22" spans="2:16" ht="15" customHeight="1">
      <c r="B22" s="244"/>
      <c r="C22" s="262">
        <f>'Starting Sheet'!O14</f>
        <v>0</v>
      </c>
      <c r="D22" s="262">
        <f>'Starting Sheet'!P14</f>
        <v>0</v>
      </c>
      <c r="E22" s="243"/>
      <c r="F22" s="474"/>
      <c r="G22" s="306">
        <f t="shared" si="2"/>
        <v>0</v>
      </c>
      <c r="H22" s="289"/>
      <c r="I22" s="289"/>
      <c r="L22" s="318"/>
      <c r="M22" s="3"/>
      <c r="P22">
        <f>P17</f>
        <v>0</v>
      </c>
    </row>
    <row r="23" spans="2:16" ht="15" customHeight="1">
      <c r="C23" s="262">
        <f>'Starting Sheet'!O15</f>
        <v>0</v>
      </c>
      <c r="D23" s="262">
        <f>'Starting Sheet'!P15</f>
        <v>0</v>
      </c>
      <c r="E23" s="243"/>
      <c r="F23" s="474"/>
      <c r="G23" s="306">
        <f t="shared" si="2"/>
        <v>0</v>
      </c>
      <c r="H23" s="289"/>
      <c r="I23" s="289"/>
      <c r="L23" s="318"/>
      <c r="M23" s="3"/>
      <c r="P23">
        <f>SUM(P17)</f>
        <v>0</v>
      </c>
    </row>
    <row r="24" spans="2:16" ht="15" customHeight="1">
      <c r="C24" s="262">
        <f>'Starting Sheet'!O16</f>
        <v>0</v>
      </c>
      <c r="D24" s="262">
        <f>'Starting Sheet'!P16</f>
        <v>0</v>
      </c>
      <c r="E24" s="243">
        <f>'Starting Sheet'!J36</f>
        <v>0</v>
      </c>
      <c r="F24" s="474"/>
      <c r="G24" s="306">
        <f t="shared" si="2"/>
        <v>0</v>
      </c>
      <c r="H24" s="289"/>
      <c r="I24" s="289"/>
      <c r="L24" s="317"/>
      <c r="M24" s="3"/>
    </row>
    <row r="25" spans="2:16" ht="15" customHeight="1">
      <c r="C25" s="262">
        <f>'Starting Sheet'!O17</f>
        <v>0</v>
      </c>
      <c r="D25" s="262">
        <f>'Starting Sheet'!P17</f>
        <v>0</v>
      </c>
      <c r="E25" s="243">
        <f>'Starting Sheet'!J37</f>
        <v>0</v>
      </c>
      <c r="F25" s="474"/>
      <c r="G25" s="306">
        <f t="shared" si="2"/>
        <v>0</v>
      </c>
      <c r="H25" s="289"/>
      <c r="I25" s="289"/>
      <c r="L25" s="318"/>
      <c r="M25" s="3"/>
    </row>
    <row r="26" spans="2:16" ht="3.95" customHeight="1">
      <c r="C26" s="262"/>
      <c r="D26" s="262"/>
      <c r="E26" s="243"/>
      <c r="F26" s="245"/>
      <c r="G26" s="306"/>
      <c r="H26" s="289"/>
      <c r="I26" s="289"/>
      <c r="L26" s="318"/>
      <c r="M26" s="3"/>
    </row>
    <row r="27" spans="2:16" ht="15" customHeight="1">
      <c r="C27" s="262"/>
      <c r="D27" s="262"/>
      <c r="E27" s="289">
        <f>SUM(E2:E20)</f>
        <v>105</v>
      </c>
      <c r="F27" s="474"/>
      <c r="G27" s="306"/>
      <c r="H27" s="289">
        <f>SUM(H2:H20)</f>
        <v>465</v>
      </c>
      <c r="I27" s="289">
        <f>SUM(I2:I20)</f>
        <v>585</v>
      </c>
      <c r="J27" s="5"/>
      <c r="L27" s="318"/>
      <c r="M27" s="3"/>
    </row>
    <row r="28" spans="2:16" ht="15" customHeight="1">
      <c r="C28" s="262"/>
      <c r="D28" s="262"/>
      <c r="E28" s="243"/>
      <c r="F28" s="474"/>
      <c r="G28" s="306"/>
      <c r="H28" s="289"/>
      <c r="I28" s="289"/>
      <c r="L28" s="318"/>
      <c r="M28" s="3"/>
    </row>
    <row r="29" spans="2:16" ht="15" customHeight="1">
      <c r="C29" s="262"/>
      <c r="D29" s="262"/>
      <c r="E29" s="243"/>
      <c r="F29" s="474"/>
      <c r="G29" s="306"/>
      <c r="H29" s="289"/>
      <c r="I29" s="289"/>
      <c r="J29" s="1" t="s">
        <v>117</v>
      </c>
      <c r="L29" s="318"/>
      <c r="M29" s="3"/>
    </row>
    <row r="30" spans="2:16" ht="15" customHeight="1">
      <c r="C30" s="262"/>
      <c r="D30" s="262"/>
      <c r="E30" s="243"/>
      <c r="F30" s="474"/>
      <c r="G30" s="306"/>
      <c r="H30" s="289"/>
      <c r="I30" s="289"/>
      <c r="L30" s="318"/>
      <c r="M30" s="3"/>
    </row>
    <row r="31" spans="2:16" ht="3.95" customHeight="1">
      <c r="C31" s="262"/>
      <c r="D31" s="262"/>
      <c r="E31" s="243"/>
      <c r="F31" s="245"/>
      <c r="G31" s="306"/>
      <c r="H31" s="289"/>
      <c r="I31" s="289"/>
      <c r="L31" s="317"/>
      <c r="M31" s="3"/>
    </row>
    <row r="32" spans="2:16" ht="15" customHeight="1">
      <c r="C32" s="262"/>
      <c r="D32" s="262"/>
      <c r="E32" s="243"/>
      <c r="F32" s="474"/>
      <c r="G32" s="306"/>
      <c r="H32" s="289"/>
      <c r="I32" s="289"/>
      <c r="J32" s="1">
        <f>350+140</f>
        <v>490</v>
      </c>
      <c r="L32" s="317"/>
      <c r="M32" s="3"/>
    </row>
    <row r="33" spans="3:13" ht="15" customHeight="1">
      <c r="C33" s="262"/>
      <c r="D33" s="262"/>
      <c r="E33" s="243"/>
      <c r="F33" s="474"/>
      <c r="G33" s="306"/>
      <c r="H33" s="289"/>
      <c r="I33" s="289"/>
      <c r="L33" s="317"/>
      <c r="M33" s="3"/>
    </row>
    <row r="34" spans="3:13" ht="15" customHeight="1">
      <c r="C34" s="262"/>
      <c r="D34" s="262"/>
      <c r="E34" s="243"/>
      <c r="F34" s="474"/>
      <c r="G34" s="306"/>
      <c r="H34" s="289"/>
      <c r="I34" s="289"/>
      <c r="L34" s="317"/>
      <c r="M34" s="3"/>
    </row>
    <row r="35" spans="3:13" ht="15" customHeight="1">
      <c r="C35" s="262"/>
      <c r="D35" s="262"/>
      <c r="E35" s="243"/>
      <c r="F35" s="474"/>
      <c r="G35" s="306"/>
      <c r="H35" s="289"/>
      <c r="I35" s="289"/>
      <c r="L35" s="319"/>
    </row>
    <row r="36" spans="3:13" ht="3.95" customHeight="1">
      <c r="C36" s="262"/>
      <c r="D36" s="262"/>
      <c r="E36" s="243"/>
      <c r="F36" s="245"/>
      <c r="G36" s="306"/>
      <c r="H36" s="289"/>
      <c r="I36" s="289"/>
      <c r="L36" s="317"/>
    </row>
    <row r="37" spans="3:13" ht="15" hidden="1" customHeight="1">
      <c r="C37" s="262"/>
      <c r="D37" s="262"/>
      <c r="E37" s="243"/>
      <c r="F37" s="245"/>
      <c r="G37" s="306"/>
      <c r="H37" s="289"/>
      <c r="I37" s="289"/>
      <c r="L37" s="319"/>
    </row>
    <row r="38" spans="3:13" ht="15" hidden="1" customHeight="1">
      <c r="C38" s="262"/>
      <c r="D38" s="262"/>
      <c r="E38" s="243"/>
      <c r="F38" s="245"/>
      <c r="G38" s="306"/>
      <c r="H38" s="289"/>
      <c r="I38" s="289"/>
    </row>
    <row r="39" spans="3:13" ht="15" hidden="1" customHeight="1">
      <c r="C39" s="262"/>
      <c r="D39" s="262"/>
      <c r="E39" s="243"/>
      <c r="F39" s="245"/>
      <c r="G39" s="306"/>
      <c r="H39" s="289"/>
      <c r="I39" s="289"/>
    </row>
    <row r="40" spans="3:13" ht="15" hidden="1" customHeight="1">
      <c r="C40" s="262"/>
      <c r="D40" s="262"/>
      <c r="E40" s="243"/>
      <c r="F40" s="245"/>
      <c r="G40" s="306"/>
      <c r="H40" s="289"/>
      <c r="I40" s="289"/>
    </row>
    <row r="41" spans="3:13" ht="3.95" hidden="1" customHeight="1">
      <c r="C41" s="262"/>
      <c r="D41" s="262"/>
      <c r="E41" s="243"/>
      <c r="F41" s="245"/>
      <c r="G41" s="306"/>
      <c r="H41" s="289"/>
      <c r="I41" s="289"/>
    </row>
    <row r="42" spans="3:13" ht="15" hidden="1" customHeight="1">
      <c r="C42" s="262"/>
      <c r="D42" s="262"/>
      <c r="E42" s="243"/>
      <c r="F42" s="245"/>
      <c r="G42" s="306"/>
      <c r="H42" s="289"/>
      <c r="I42" s="289"/>
    </row>
    <row r="43" spans="3:13" ht="15" hidden="1" customHeight="1">
      <c r="C43" s="262"/>
      <c r="D43" s="262"/>
      <c r="E43" s="243"/>
      <c r="F43" s="245"/>
      <c r="G43" s="306"/>
      <c r="H43" s="289"/>
      <c r="I43" s="289"/>
      <c r="K43" s="1">
        <v>1</v>
      </c>
    </row>
    <row r="44" spans="3:13" ht="15" hidden="1" customHeight="1">
      <c r="C44" s="262"/>
      <c r="D44" s="262"/>
      <c r="E44" s="243"/>
      <c r="F44" s="245"/>
      <c r="G44" s="306"/>
      <c r="H44" s="289"/>
      <c r="I44" s="289"/>
      <c r="M44" s="1">
        <f>671+246</f>
        <v>917</v>
      </c>
    </row>
    <row r="45" spans="3:13" ht="15" hidden="1" customHeight="1">
      <c r="C45" s="262"/>
      <c r="D45" s="262"/>
      <c r="E45" s="243"/>
      <c r="F45" s="245"/>
      <c r="G45" s="306"/>
      <c r="H45" s="289"/>
      <c r="I45" s="289"/>
    </row>
    <row r="46" spans="3:13" ht="3.95" hidden="1" customHeight="1">
      <c r="C46" s="262"/>
      <c r="D46" s="262"/>
      <c r="E46" s="243"/>
      <c r="F46" s="245"/>
      <c r="G46" s="306"/>
      <c r="H46" s="289"/>
      <c r="I46" s="289"/>
    </row>
    <row r="47" spans="3:13" ht="15" hidden="1" customHeight="1">
      <c r="C47" s="262"/>
      <c r="D47" s="262"/>
      <c r="E47" s="243"/>
      <c r="F47" s="245"/>
      <c r="G47" s="306"/>
      <c r="H47" s="289"/>
      <c r="I47" s="289"/>
    </row>
    <row r="48" spans="3:13" ht="15" hidden="1" customHeight="1">
      <c r="C48" s="262"/>
      <c r="D48" s="262"/>
      <c r="E48" s="243"/>
      <c r="F48" s="245"/>
      <c r="G48" s="306"/>
      <c r="H48" s="289"/>
      <c r="I48" s="289"/>
    </row>
    <row r="49" spans="3:10" ht="15" hidden="1" customHeight="1">
      <c r="C49" s="262"/>
      <c r="D49" s="262"/>
      <c r="E49" s="243"/>
      <c r="F49" s="245"/>
      <c r="G49" s="306"/>
      <c r="H49" s="289"/>
      <c r="I49" s="289"/>
    </row>
    <row r="50" spans="3:10" ht="15" hidden="1" customHeight="1">
      <c r="C50" s="262"/>
      <c r="D50" s="262"/>
      <c r="E50" s="243"/>
      <c r="F50" s="245"/>
      <c r="G50" s="306"/>
      <c r="H50" s="289"/>
      <c r="I50" s="289"/>
    </row>
    <row r="51" spans="3:10" ht="3.95" hidden="1" customHeight="1">
      <c r="C51" s="262"/>
      <c r="D51" s="262"/>
      <c r="E51" s="243"/>
      <c r="F51" s="245"/>
      <c r="G51" s="306"/>
      <c r="H51" s="289"/>
      <c r="I51" s="289"/>
    </row>
    <row r="52" spans="3:10" ht="15" hidden="1" customHeight="1">
      <c r="C52" s="262"/>
      <c r="D52" s="262"/>
      <c r="E52" s="243"/>
      <c r="F52" s="245"/>
      <c r="G52" s="306"/>
      <c r="H52" s="289"/>
      <c r="I52" s="289"/>
    </row>
    <row r="53" spans="3:10" ht="15" hidden="1" customHeight="1">
      <c r="C53" s="262"/>
      <c r="D53" s="262"/>
      <c r="E53" s="243"/>
      <c r="F53" s="245"/>
      <c r="G53" s="306"/>
      <c r="H53" s="289"/>
      <c r="I53" s="289"/>
    </row>
    <row r="54" spans="3:10" ht="15" hidden="1" customHeight="1">
      <c r="C54" s="262"/>
      <c r="D54" s="262"/>
      <c r="E54" s="243"/>
      <c r="F54" s="245"/>
      <c r="G54" s="306"/>
      <c r="H54" s="289"/>
      <c r="I54" s="289"/>
    </row>
    <row r="55" spans="3:10" ht="15" hidden="1" customHeight="1">
      <c r="C55" s="262"/>
      <c r="D55" s="262"/>
      <c r="E55" s="243"/>
      <c r="F55" s="245"/>
      <c r="G55" s="306"/>
      <c r="H55" s="289"/>
      <c r="I55" s="289"/>
    </row>
    <row r="56" spans="3:10" ht="3.95" hidden="1" customHeight="1">
      <c r="C56" s="262"/>
      <c r="D56" s="262"/>
      <c r="E56" s="243"/>
      <c r="F56" s="245"/>
      <c r="G56" s="306"/>
      <c r="H56" s="289"/>
      <c r="I56" s="289"/>
    </row>
    <row r="57" spans="3:10" ht="15" hidden="1" customHeight="1">
      <c r="C57" s="262"/>
      <c r="D57" s="262"/>
      <c r="E57" s="243"/>
      <c r="F57" s="245"/>
      <c r="G57" s="306"/>
      <c r="H57" s="289"/>
      <c r="I57" s="289"/>
    </row>
    <row r="58" spans="3:10" ht="15" hidden="1" customHeight="1">
      <c r="C58" s="262"/>
      <c r="D58" s="262"/>
      <c r="E58" s="243"/>
      <c r="F58" s="245"/>
      <c r="G58" s="306"/>
      <c r="H58" s="289"/>
      <c r="I58" s="289"/>
    </row>
    <row r="59" spans="3:10" ht="15" hidden="1" customHeight="1">
      <c r="C59" s="262"/>
      <c r="D59" s="262"/>
      <c r="E59" s="243"/>
      <c r="F59" s="245"/>
      <c r="G59" s="306"/>
      <c r="H59" s="289"/>
      <c r="I59" s="289"/>
    </row>
    <row r="60" spans="3:10" ht="15" hidden="1" customHeight="1">
      <c r="C60" s="262"/>
      <c r="D60" s="262"/>
      <c r="E60" s="243"/>
      <c r="F60" s="245"/>
      <c r="G60" s="306"/>
      <c r="H60" s="289"/>
      <c r="I60" s="289"/>
    </row>
    <row r="61" spans="3:10" ht="3.95" hidden="1" customHeight="1">
      <c r="C61" s="262"/>
      <c r="D61" s="262"/>
      <c r="E61" s="243"/>
      <c r="F61" s="245"/>
      <c r="G61" s="306"/>
      <c r="H61" s="289"/>
      <c r="I61" s="289"/>
    </row>
    <row r="62" spans="3:10" ht="15" hidden="1" customHeight="1">
      <c r="C62" s="262"/>
      <c r="D62" s="262"/>
      <c r="E62" s="243"/>
      <c r="F62" s="245"/>
      <c r="G62" s="306"/>
      <c r="H62" s="289"/>
      <c r="I62" s="289"/>
    </row>
    <row r="63" spans="3:10" ht="15" hidden="1" customHeight="1">
      <c r="C63" s="262"/>
      <c r="D63" s="262"/>
      <c r="E63" s="243"/>
      <c r="F63" s="245"/>
      <c r="G63" s="306"/>
      <c r="H63" s="289"/>
      <c r="I63" s="289"/>
      <c r="J63" s="386"/>
    </row>
    <row r="64" spans="3:10" ht="15" hidden="1" customHeight="1">
      <c r="C64" s="262"/>
      <c r="D64" s="262"/>
      <c r="E64" s="243"/>
      <c r="F64" s="245"/>
      <c r="G64" s="306"/>
      <c r="H64" s="289"/>
      <c r="I64" s="289"/>
      <c r="J64" s="386"/>
    </row>
    <row r="65" spans="3:14" ht="15" hidden="1" customHeight="1">
      <c r="C65" s="262"/>
      <c r="D65" s="262"/>
      <c r="E65" s="243"/>
      <c r="F65" s="245"/>
      <c r="G65" s="306"/>
      <c r="H65" s="289"/>
      <c r="I65" s="289"/>
    </row>
    <row r="66" spans="3:14" ht="3.95" hidden="1" customHeight="1">
      <c r="C66" s="262"/>
      <c r="D66" s="262"/>
      <c r="E66" s="243"/>
      <c r="F66" s="245"/>
      <c r="G66" s="306"/>
      <c r="H66" s="289"/>
      <c r="I66" s="289"/>
    </row>
    <row r="67" spans="3:14" ht="15" hidden="1" customHeight="1">
      <c r="C67" s="262"/>
      <c r="D67" s="262"/>
      <c r="E67" s="243"/>
      <c r="F67" s="245"/>
      <c r="G67" s="306"/>
      <c r="H67" s="289"/>
      <c r="I67" s="289"/>
    </row>
    <row r="68" spans="3:14" ht="15" hidden="1" customHeight="1">
      <c r="C68" s="262"/>
      <c r="D68" s="262"/>
      <c r="E68" s="243"/>
      <c r="F68" s="245"/>
      <c r="G68" s="306"/>
      <c r="H68" s="289"/>
      <c r="I68" s="467"/>
    </row>
    <row r="69" spans="3:14" ht="15" hidden="1" customHeight="1">
      <c r="C69" s="262"/>
      <c r="D69" s="262"/>
      <c r="E69" s="243"/>
      <c r="F69" s="245"/>
      <c r="G69" s="306"/>
      <c r="H69" s="289"/>
      <c r="I69" s="289"/>
    </row>
    <row r="70" spans="3:14" ht="15" hidden="1" customHeight="1">
      <c r="C70" s="262"/>
      <c r="D70" s="262"/>
      <c r="E70" s="243"/>
      <c r="F70" s="245"/>
      <c r="G70" s="306"/>
      <c r="H70" s="289"/>
      <c r="I70" s="289"/>
    </row>
    <row r="71" spans="3:14" ht="3.95" hidden="1" customHeight="1">
      <c r="C71" s="262"/>
      <c r="D71" s="262"/>
      <c r="E71" s="243"/>
      <c r="F71" s="245"/>
      <c r="G71" s="306"/>
      <c r="H71" s="289"/>
      <c r="I71" s="289"/>
    </row>
    <row r="72" spans="3:14" ht="15" hidden="1" customHeight="1">
      <c r="C72" s="262"/>
      <c r="D72" s="262"/>
      <c r="E72" s="243"/>
      <c r="F72" s="245"/>
      <c r="G72" s="306"/>
      <c r="H72" s="289"/>
      <c r="I72" s="289"/>
    </row>
    <row r="73" spans="3:14" ht="15" hidden="1" customHeight="1">
      <c r="C73" s="262"/>
      <c r="D73" s="262"/>
      <c r="E73" s="243"/>
      <c r="F73" s="245"/>
      <c r="G73" s="306"/>
      <c r="H73" s="289"/>
      <c r="I73" s="289"/>
    </row>
    <row r="74" spans="3:14" ht="15" hidden="1" customHeight="1">
      <c r="C74" s="262"/>
      <c r="D74" s="262"/>
      <c r="E74" s="243"/>
      <c r="F74" s="245"/>
      <c r="G74" s="306"/>
      <c r="H74" s="289"/>
      <c r="I74" s="289"/>
      <c r="M74" s="17"/>
      <c r="N74" s="346"/>
    </row>
    <row r="75" spans="3:14" ht="15" hidden="1" customHeight="1">
      <c r="C75" s="262"/>
      <c r="D75" s="262"/>
      <c r="E75" s="243"/>
      <c r="F75" s="245"/>
      <c r="G75" s="306"/>
      <c r="H75" s="289"/>
      <c r="I75" s="289"/>
      <c r="N75" s="346"/>
    </row>
    <row r="76" spans="3:14" ht="15" customHeight="1">
      <c r="C76" s="262"/>
      <c r="D76" s="262"/>
      <c r="E76" s="243"/>
      <c r="F76" s="245"/>
      <c r="G76" s="306"/>
      <c r="H76" s="289"/>
      <c r="I76" s="289"/>
      <c r="N76" s="346"/>
    </row>
    <row r="77" spans="3:14" ht="15" customHeight="1">
      <c r="C77" s="262"/>
      <c r="D77" s="262"/>
      <c r="E77" s="243"/>
      <c r="F77" s="245"/>
      <c r="G77" s="306"/>
      <c r="H77" s="289"/>
      <c r="I77" s="289"/>
    </row>
    <row r="78" spans="3:14" ht="15" customHeight="1">
      <c r="C78" s="262"/>
      <c r="D78" s="262"/>
      <c r="E78" s="243"/>
      <c r="F78" s="245"/>
      <c r="G78" s="306"/>
      <c r="H78" s="289"/>
      <c r="I78" s="289"/>
    </row>
    <row r="79" spans="3:14" ht="15" customHeight="1">
      <c r="E79" s="468">
        <f>SUM(E2:E75)</f>
        <v>210</v>
      </c>
      <c r="F79" s="468"/>
      <c r="G79" s="468">
        <f>SUM(G2:G75)</f>
        <v>1050</v>
      </c>
      <c r="H79" s="468">
        <f t="shared" ref="H79" si="3">SUM(H2:H75)</f>
        <v>930</v>
      </c>
      <c r="I79" s="468">
        <f>SUM(I2:I75)</f>
        <v>1170</v>
      </c>
      <c r="M79" s="17"/>
    </row>
    <row r="80" spans="3:14" ht="15" customHeight="1">
      <c r="F80" s="244"/>
      <c r="G80" s="244"/>
      <c r="I80" s="244"/>
    </row>
    <row r="81" spans="6:13" ht="15" customHeight="1">
      <c r="F81" s="244"/>
      <c r="G81" s="244"/>
    </row>
    <row r="82" spans="6:13" ht="15" customHeight="1">
      <c r="F82" s="244"/>
      <c r="G82" s="244"/>
      <c r="I82" s="244">
        <f>I79+I80</f>
        <v>1170</v>
      </c>
    </row>
    <row r="83" spans="6:13" ht="15" customHeight="1">
      <c r="F83" s="244"/>
      <c r="G83" s="244"/>
    </row>
    <row r="84" spans="6:13" ht="15" customHeight="1">
      <c r="F84" s="244"/>
      <c r="G84" s="244"/>
      <c r="H84" s="17"/>
      <c r="M84" s="17"/>
    </row>
    <row r="85" spans="6:13" ht="15" customHeight="1">
      <c r="G85" s="244"/>
      <c r="H85" s="1">
        <f>2795-1552</f>
        <v>1243</v>
      </c>
    </row>
    <row r="86" spans="6:13" ht="15" customHeight="1">
      <c r="G86" s="244"/>
    </row>
    <row r="87" spans="6:13" ht="15" customHeight="1">
      <c r="G87" s="244"/>
    </row>
    <row r="88" spans="6:13" ht="15" customHeight="1">
      <c r="G88" s="244"/>
    </row>
    <row r="89" spans="6:13" ht="15" customHeight="1">
      <c r="F89">
        <v>460</v>
      </c>
      <c r="G89" s="244"/>
      <c r="H89" s="17"/>
      <c r="M89" s="17"/>
    </row>
    <row r="90" spans="6:13" ht="15" customHeight="1">
      <c r="F90">
        <v>600</v>
      </c>
      <c r="G90" s="244"/>
    </row>
    <row r="91" spans="6:13" ht="15" customHeight="1">
      <c r="G91" s="244"/>
    </row>
    <row r="92" spans="6:13" ht="15" customHeight="1">
      <c r="G92" s="244"/>
    </row>
    <row r="93" spans="6:13" ht="15" customHeight="1">
      <c r="G93" s="244"/>
    </row>
    <row r="94" spans="6:13" ht="15" customHeight="1">
      <c r="G94" s="244"/>
      <c r="H94" s="17"/>
      <c r="M94" s="17"/>
    </row>
    <row r="95" spans="6:13" ht="15" customHeight="1">
      <c r="G95" s="244"/>
    </row>
    <row r="96" spans="6:13" ht="15" customHeight="1">
      <c r="G96" s="244"/>
    </row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</sheetData>
  <phoneticPr fontId="18" type="noConversion"/>
  <printOptions horizontalCentered="1" verticalCentered="1" gridLines="1"/>
  <pageMargins left="0.75" right="0.75" top="0.25" bottom="0.25" header="0.5" footer="0.5"/>
  <pageSetup scale="13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topLeftCell="A18" workbookViewId="0">
      <selection activeCell="A44" sqref="A44"/>
    </sheetView>
  </sheetViews>
  <sheetFormatPr defaultRowHeight="12.75"/>
  <cols>
    <col min="1" max="1" width="9.140625" style="1"/>
    <col min="2" max="2" width="14" customWidth="1"/>
    <col min="3" max="3" width="15.7109375" customWidth="1"/>
    <col min="4" max="6" width="14.7109375" customWidth="1"/>
  </cols>
  <sheetData>
    <row r="1" spans="1:6" ht="18.95" customHeight="1">
      <c r="B1" s="406" t="str">
        <f>'Starting Sheet'!D13</f>
        <v>Name</v>
      </c>
      <c r="C1" s="404" t="s">
        <v>113</v>
      </c>
      <c r="D1" s="405" t="s">
        <v>153</v>
      </c>
      <c r="E1" s="405" t="s">
        <v>154</v>
      </c>
      <c r="F1" s="405" t="s">
        <v>155</v>
      </c>
    </row>
    <row r="2" spans="1:6" ht="17.100000000000001" customHeight="1">
      <c r="B2" s="476" t="str">
        <f>'Starting Sheet'!D14</f>
        <v>Bill</v>
      </c>
      <c r="C2" s="476" t="str">
        <f>'Starting Sheet'!E14</f>
        <v>Miller</v>
      </c>
      <c r="D2" s="475"/>
      <c r="E2" s="475"/>
      <c r="F2" s="475"/>
    </row>
    <row r="3" spans="1:6" ht="17.100000000000001" customHeight="1">
      <c r="A3" s="317"/>
      <c r="B3" s="476" t="str">
        <f>'Starting Sheet'!D15</f>
        <v>Alex</v>
      </c>
      <c r="C3" s="476" t="str">
        <f>'Starting Sheet'!E15</f>
        <v>Prosak</v>
      </c>
      <c r="D3">
        <v>5</v>
      </c>
      <c r="E3" s="475">
        <v>5</v>
      </c>
      <c r="F3" s="475">
        <v>5</v>
      </c>
    </row>
    <row r="4" spans="1:6" ht="17.100000000000001" customHeight="1">
      <c r="B4" s="476" t="str">
        <f>'Starting Sheet'!D16</f>
        <v>Jim</v>
      </c>
      <c r="C4" s="476" t="str">
        <f>'Starting Sheet'!E16</f>
        <v>Zambrano</v>
      </c>
      <c r="D4" s="475">
        <v>5</v>
      </c>
      <c r="E4" s="475">
        <v>5</v>
      </c>
      <c r="F4" s="475">
        <v>5</v>
      </c>
    </row>
    <row r="5" spans="1:6" ht="15.75" customHeight="1">
      <c r="A5" s="317"/>
      <c r="B5" s="476" t="str">
        <f>'Starting Sheet'!D17</f>
        <v>Dean</v>
      </c>
      <c r="C5" s="476" t="str">
        <f>'Starting Sheet'!E17</f>
        <v>Borders (G)</v>
      </c>
      <c r="D5" s="475"/>
      <c r="E5" s="475"/>
      <c r="F5" s="475"/>
    </row>
    <row r="6" spans="1:6" ht="0.95" customHeight="1">
      <c r="A6" s="317"/>
      <c r="B6" s="476">
        <f>'Starting Sheet'!D18</f>
        <v>0</v>
      </c>
      <c r="C6" s="476">
        <f>'Starting Sheet'!E18</f>
        <v>0</v>
      </c>
      <c r="D6" s="406"/>
      <c r="E6" s="406"/>
      <c r="F6" s="406"/>
    </row>
    <row r="7" spans="1:6" ht="17.100000000000001" customHeight="1">
      <c r="A7" s="317"/>
      <c r="B7" s="476" t="str">
        <f>'Starting Sheet'!D29</f>
        <v>Minerva</v>
      </c>
      <c r="C7" s="476" t="str">
        <f>'Starting Sheet'!E29</f>
        <v>Venitsky</v>
      </c>
      <c r="D7" s="475"/>
      <c r="E7" s="475">
        <v>5</v>
      </c>
      <c r="F7" s="406">
        <v>5</v>
      </c>
    </row>
    <row r="8" spans="1:6" ht="17.100000000000001" customHeight="1">
      <c r="A8" s="317"/>
      <c r="B8" s="476" t="str">
        <f>'Starting Sheet'!D30</f>
        <v>Steve</v>
      </c>
      <c r="C8" s="476" t="str">
        <f>'Starting Sheet'!E30</f>
        <v>Venitsky</v>
      </c>
      <c r="D8" s="475"/>
      <c r="E8" s="475">
        <v>5</v>
      </c>
      <c r="F8" s="406">
        <v>5</v>
      </c>
    </row>
    <row r="9" spans="1:6" ht="17.100000000000001" customHeight="1">
      <c r="A9" s="317"/>
      <c r="B9" s="476" t="str">
        <f>'Starting Sheet'!D31</f>
        <v>Herman</v>
      </c>
      <c r="C9" s="476" t="str">
        <f>'Starting Sheet'!E31</f>
        <v>Long</v>
      </c>
      <c r="D9" s="475">
        <v>5</v>
      </c>
      <c r="E9" s="475">
        <v>5</v>
      </c>
      <c r="F9" s="475">
        <v>5</v>
      </c>
    </row>
    <row r="10" spans="1:6" ht="17.100000000000001" customHeight="1">
      <c r="A10" s="317"/>
      <c r="B10" s="476" t="str">
        <f>'Starting Sheet'!D32</f>
        <v>Renee</v>
      </c>
      <c r="C10" s="476" t="str">
        <f>'Starting Sheet'!E32</f>
        <v>Edwards</v>
      </c>
      <c r="D10" s="406">
        <v>5</v>
      </c>
      <c r="E10" s="406">
        <v>5</v>
      </c>
      <c r="F10" s="406">
        <v>5</v>
      </c>
    </row>
    <row r="11" spans="1:6" ht="0.95" customHeight="1">
      <c r="A11" s="317"/>
      <c r="B11" s="476">
        <f>'Starting Sheet'!D23</f>
        <v>0</v>
      </c>
      <c r="C11" s="476">
        <f>'Starting Sheet'!E23</f>
        <v>0</v>
      </c>
      <c r="D11" s="406"/>
      <c r="E11" s="406"/>
      <c r="F11" s="406"/>
    </row>
    <row r="12" spans="1:6" ht="17.100000000000001" customHeight="1">
      <c r="A12" s="317"/>
      <c r="B12" s="476" t="str">
        <f>'Starting Sheet'!D19</f>
        <v>Gerald</v>
      </c>
      <c r="C12" s="476" t="str">
        <f>'Starting Sheet'!E19</f>
        <v>Williams</v>
      </c>
      <c r="D12" s="406">
        <v>5</v>
      </c>
      <c r="E12" s="475">
        <v>5</v>
      </c>
      <c r="F12" s="475">
        <v>5</v>
      </c>
    </row>
    <row r="13" spans="1:6" ht="17.100000000000001" customHeight="1">
      <c r="A13" s="317"/>
      <c r="B13" s="476" t="str">
        <f>'Starting Sheet'!D20</f>
        <v xml:space="preserve">Oscar </v>
      </c>
      <c r="C13" s="476" t="str">
        <f>'Starting Sheet'!E20</f>
        <v>Ternate</v>
      </c>
      <c r="D13" s="406"/>
      <c r="E13" s="475">
        <v>5</v>
      </c>
      <c r="F13" s="475">
        <v>5</v>
      </c>
    </row>
    <row r="14" spans="1:6" ht="17.100000000000001" customHeight="1">
      <c r="A14" s="317"/>
      <c r="B14" s="476" t="str">
        <f>'Starting Sheet'!D21</f>
        <v xml:space="preserve">Wally </v>
      </c>
      <c r="C14" s="476" t="str">
        <f>'Starting Sheet'!E21</f>
        <v>Miyamura</v>
      </c>
      <c r="D14" s="406">
        <v>5</v>
      </c>
      <c r="E14" s="475">
        <v>5</v>
      </c>
      <c r="F14" s="475">
        <v>5</v>
      </c>
    </row>
    <row r="15" spans="1:6" ht="17.100000000000001" customHeight="1">
      <c r="A15" s="317"/>
      <c r="B15" s="476" t="str">
        <f>'Starting Sheet'!D22</f>
        <v>Stacey</v>
      </c>
      <c r="C15" s="476" t="str">
        <f>'Starting Sheet'!E22</f>
        <v>Stock</v>
      </c>
      <c r="D15" s="475"/>
      <c r="E15" s="475"/>
      <c r="F15" s="475"/>
    </row>
    <row r="16" spans="1:6" ht="0.95" customHeight="1">
      <c r="A16" s="317"/>
      <c r="B16" s="476">
        <f>'Starting Sheet'!D28</f>
        <v>0</v>
      </c>
      <c r="C16" s="476">
        <f>'Starting Sheet'!E28</f>
        <v>0</v>
      </c>
      <c r="D16" s="406"/>
      <c r="E16" s="406"/>
      <c r="F16" s="406"/>
    </row>
    <row r="17" spans="1:6" ht="17.25" customHeight="1">
      <c r="A17" s="317"/>
      <c r="B17" s="476" t="str">
        <f>'Starting Sheet'!D24</f>
        <v xml:space="preserve">Martin </v>
      </c>
      <c r="C17" s="476" t="str">
        <f>'Starting Sheet'!E24</f>
        <v>Olivares</v>
      </c>
      <c r="D17" s="475">
        <v>5</v>
      </c>
      <c r="E17" s="406">
        <v>5</v>
      </c>
      <c r="F17" s="406">
        <v>5</v>
      </c>
    </row>
    <row r="18" spans="1:6" ht="17.25" customHeight="1">
      <c r="A18" s="317"/>
      <c r="B18" s="476" t="str">
        <f>'Starting Sheet'!D25</f>
        <v xml:space="preserve">Max </v>
      </c>
      <c r="C18" s="476" t="str">
        <f>'Starting Sheet'!E25</f>
        <v>Kim</v>
      </c>
      <c r="D18" s="475">
        <v>5</v>
      </c>
      <c r="E18" s="475">
        <v>5</v>
      </c>
      <c r="F18" s="475">
        <v>5</v>
      </c>
    </row>
    <row r="19" spans="1:6" ht="17.25" customHeight="1">
      <c r="A19" s="317"/>
      <c r="B19" s="476" t="str">
        <f>'Starting Sheet'!D26</f>
        <v>Dan</v>
      </c>
      <c r="C19" s="476" t="str">
        <f>'Starting Sheet'!E26</f>
        <v>Plascencia</v>
      </c>
      <c r="D19" s="406">
        <v>5</v>
      </c>
      <c r="E19" s="406">
        <v>5</v>
      </c>
      <c r="F19" s="406">
        <v>5</v>
      </c>
    </row>
    <row r="20" spans="1:6" ht="17.25" customHeight="1">
      <c r="A20" s="317"/>
      <c r="B20" s="476" t="str">
        <f>'Starting Sheet'!D27</f>
        <v>Jeff</v>
      </c>
      <c r="C20" s="476" t="str">
        <f>'Starting Sheet'!E27</f>
        <v>Gase</v>
      </c>
      <c r="D20" s="406"/>
      <c r="E20" s="406"/>
      <c r="F20" s="406"/>
    </row>
    <row r="21" spans="1:6" ht="0.95" customHeight="1">
      <c r="A21" s="317"/>
      <c r="B21" s="476">
        <f>'Starting Sheet'!D33</f>
        <v>0</v>
      </c>
      <c r="C21" s="476">
        <f>'Starting Sheet'!E33</f>
        <v>0</v>
      </c>
      <c r="D21" s="406"/>
      <c r="E21" s="406"/>
      <c r="F21" s="406"/>
    </row>
    <row r="22" spans="1:6" ht="17.25" hidden="1" customHeight="1">
      <c r="A22" s="317"/>
      <c r="B22" s="476" t="e">
        <f>'Starting Sheet'!#REF!</f>
        <v>#REF!</v>
      </c>
      <c r="C22" s="476" t="e">
        <f>'Starting Sheet'!#REF!</f>
        <v>#REF!</v>
      </c>
      <c r="D22" s="406"/>
      <c r="E22" s="406"/>
      <c r="F22" s="406"/>
    </row>
    <row r="23" spans="1:6" ht="17.25" hidden="1" customHeight="1">
      <c r="A23" s="317"/>
      <c r="B23" s="476" t="e">
        <f>'Starting Sheet'!#REF!</f>
        <v>#REF!</v>
      </c>
      <c r="C23" s="476" t="e">
        <f>'Starting Sheet'!#REF!</f>
        <v>#REF!</v>
      </c>
      <c r="D23" s="406"/>
      <c r="E23" s="406"/>
      <c r="F23" s="406"/>
    </row>
    <row r="24" spans="1:6" ht="17.25" hidden="1" customHeight="1">
      <c r="A24" s="317"/>
      <c r="B24" s="476" t="e">
        <f>'Starting Sheet'!#REF!</f>
        <v>#REF!</v>
      </c>
      <c r="C24" s="476" t="e">
        <f>'Starting Sheet'!#REF!</f>
        <v>#REF!</v>
      </c>
      <c r="D24" s="406"/>
      <c r="E24" s="406"/>
      <c r="F24" s="406"/>
    </row>
    <row r="25" spans="1:6" ht="17.25" hidden="1" customHeight="1">
      <c r="A25" s="317"/>
      <c r="B25" s="476" t="e">
        <f>'Starting Sheet'!#REF!</f>
        <v>#REF!</v>
      </c>
      <c r="C25" s="476" t="e">
        <f>'Starting Sheet'!#REF!</f>
        <v>#REF!</v>
      </c>
      <c r="D25" s="406"/>
      <c r="E25" s="406"/>
      <c r="F25" s="406"/>
    </row>
    <row r="26" spans="1:6" ht="0.95" hidden="1" customHeight="1">
      <c r="A26" s="317"/>
      <c r="B26" s="476">
        <f>'Starting Sheet'!D38</f>
        <v>0</v>
      </c>
      <c r="C26" s="476">
        <f>'Starting Sheet'!E38</f>
        <v>0</v>
      </c>
      <c r="D26" s="406"/>
      <c r="E26" s="406"/>
      <c r="F26" s="406"/>
    </row>
    <row r="27" spans="1:6" ht="17.25" hidden="1" customHeight="1">
      <c r="A27" s="317"/>
      <c r="B27" s="476">
        <f>'Starting Sheet'!D39</f>
        <v>0</v>
      </c>
      <c r="C27" s="476">
        <f>'Starting Sheet'!E39</f>
        <v>0</v>
      </c>
      <c r="D27" s="406"/>
      <c r="E27" s="406"/>
      <c r="F27" s="406"/>
    </row>
    <row r="28" spans="1:6" ht="17.100000000000001" hidden="1" customHeight="1">
      <c r="A28" s="317"/>
      <c r="B28" s="476">
        <f>'Starting Sheet'!D40</f>
        <v>0</v>
      </c>
      <c r="C28" s="476">
        <f>'Starting Sheet'!E40</f>
        <v>0</v>
      </c>
      <c r="D28" s="406"/>
      <c r="E28" s="406"/>
      <c r="F28" s="406"/>
    </row>
    <row r="29" spans="1:6" ht="17.100000000000001" hidden="1" customHeight="1">
      <c r="A29" s="317"/>
      <c r="B29" s="476">
        <f>'Starting Sheet'!D41</f>
        <v>0</v>
      </c>
      <c r="C29" s="476">
        <f>'Starting Sheet'!E41</f>
        <v>0</v>
      </c>
      <c r="D29" s="406"/>
      <c r="E29" s="406"/>
      <c r="F29" s="406"/>
    </row>
    <row r="30" spans="1:6" ht="17.100000000000001" hidden="1" customHeight="1">
      <c r="A30" s="317"/>
      <c r="B30" s="476">
        <f>'Starting Sheet'!D42</f>
        <v>0</v>
      </c>
      <c r="C30" s="476">
        <f>'Starting Sheet'!E42</f>
        <v>0</v>
      </c>
      <c r="D30" s="406"/>
      <c r="E30" s="406"/>
      <c r="F30" s="406"/>
    </row>
    <row r="31" spans="1:6" ht="0.95" customHeight="1">
      <c r="A31" s="317"/>
      <c r="B31" s="476">
        <f>'Starting Sheet'!D43</f>
        <v>0</v>
      </c>
      <c r="C31" s="476">
        <f>'Starting Sheet'!E43</f>
        <v>0</v>
      </c>
      <c r="D31" s="406"/>
      <c r="E31" s="406"/>
      <c r="F31" s="406"/>
    </row>
    <row r="32" spans="1:6" ht="17.100000000000001" customHeight="1">
      <c r="A32" s="317"/>
      <c r="B32" s="476">
        <f>'Starting Sheet'!O14</f>
        <v>0</v>
      </c>
      <c r="C32" s="476">
        <f>'Starting Sheet'!P14</f>
        <v>0</v>
      </c>
      <c r="D32" s="406"/>
      <c r="E32" s="475"/>
      <c r="F32" s="475"/>
    </row>
    <row r="33" spans="1:6" ht="17.100000000000001" customHeight="1">
      <c r="A33" s="317"/>
      <c r="B33" s="476">
        <f>'Starting Sheet'!O15</f>
        <v>0</v>
      </c>
      <c r="C33" s="476">
        <f>'Starting Sheet'!P15</f>
        <v>0</v>
      </c>
      <c r="D33" s="475"/>
      <c r="E33" s="475"/>
      <c r="F33" s="475"/>
    </row>
    <row r="34" spans="1:6" ht="17.100000000000001" customHeight="1">
      <c r="A34" s="317"/>
      <c r="B34" s="476">
        <f>'Starting Sheet'!O16</f>
        <v>0</v>
      </c>
      <c r="C34" s="476">
        <f>'Starting Sheet'!P16</f>
        <v>0</v>
      </c>
      <c r="D34" s="475"/>
      <c r="E34" s="475"/>
      <c r="F34" s="475"/>
    </row>
    <row r="35" spans="1:6" ht="17.100000000000001" customHeight="1">
      <c r="A35" s="317"/>
      <c r="B35" s="476">
        <f>'Starting Sheet'!O17</f>
        <v>0</v>
      </c>
      <c r="C35" s="476">
        <f>'Starting Sheet'!P17</f>
        <v>0</v>
      </c>
      <c r="D35" s="406"/>
      <c r="E35" s="475"/>
      <c r="F35" s="406"/>
    </row>
    <row r="36" spans="1:6" ht="0.95" customHeight="1">
      <c r="A36" s="317"/>
      <c r="B36" s="476" t="e">
        <f>'Starting Sheet'!#REF!</f>
        <v>#REF!</v>
      </c>
      <c r="C36" s="476" t="e">
        <f>'Starting Sheet'!#REF!</f>
        <v>#REF!</v>
      </c>
      <c r="D36" s="406"/>
      <c r="E36" s="406"/>
      <c r="F36" s="406"/>
    </row>
    <row r="37" spans="1:6" ht="17.100000000000001" customHeight="1">
      <c r="A37" s="317"/>
      <c r="B37" s="476">
        <f>'Starting Sheet'!O19</f>
        <v>0</v>
      </c>
      <c r="C37" s="476">
        <f>'Starting Sheet'!P19</f>
        <v>0</v>
      </c>
      <c r="D37" s="406"/>
      <c r="E37" s="406"/>
      <c r="F37" s="406"/>
    </row>
    <row r="38" spans="1:6" ht="17.100000000000001" customHeight="1">
      <c r="A38" s="317"/>
      <c r="B38" s="476">
        <f>'Starting Sheet'!O20</f>
        <v>0</v>
      </c>
      <c r="C38" s="476">
        <f>'Starting Sheet'!P20</f>
        <v>0</v>
      </c>
      <c r="D38" s="406"/>
      <c r="E38" s="406"/>
      <c r="F38" s="406"/>
    </row>
    <row r="39" spans="1:6" ht="17.100000000000001" customHeight="1">
      <c r="A39" s="317"/>
      <c r="B39" s="476">
        <f>'Starting Sheet'!O21</f>
        <v>0</v>
      </c>
      <c r="C39" s="476">
        <f>'Starting Sheet'!P21</f>
        <v>0</v>
      </c>
      <c r="D39" s="406"/>
      <c r="E39" s="406"/>
      <c r="F39" s="406"/>
    </row>
    <row r="40" spans="1:6" ht="17.100000000000001" customHeight="1">
      <c r="A40" s="317"/>
      <c r="B40" s="476">
        <f>'Starting Sheet'!O22</f>
        <v>0</v>
      </c>
      <c r="C40" s="476">
        <f>'Starting Sheet'!P22</f>
        <v>0</v>
      </c>
      <c r="D40" s="406"/>
      <c r="E40" s="406"/>
      <c r="F40" s="406"/>
    </row>
    <row r="41" spans="1:6" ht="0.95" customHeight="1">
      <c r="A41" s="317"/>
      <c r="B41" s="476">
        <f>'Starting Sheet'!D53</f>
        <v>0</v>
      </c>
      <c r="C41" s="476">
        <f>'Starting Sheet'!E53</f>
        <v>0</v>
      </c>
      <c r="D41" s="406"/>
      <c r="E41" s="406"/>
      <c r="F41" s="406"/>
    </row>
    <row r="42" spans="1:6" ht="17.100000000000001" customHeight="1">
      <c r="A42" s="317"/>
      <c r="B42" s="476">
        <f>'Starting Sheet'!O24</f>
        <v>0</v>
      </c>
      <c r="C42" s="476">
        <f>'Starting Sheet'!P24</f>
        <v>0</v>
      </c>
      <c r="D42" s="406"/>
      <c r="E42" s="406"/>
      <c r="F42" s="406"/>
    </row>
    <row r="43" spans="1:6" ht="17.100000000000001" customHeight="1">
      <c r="A43" s="317"/>
      <c r="B43" s="476">
        <f>'Starting Sheet'!O25</f>
        <v>0</v>
      </c>
      <c r="C43" s="476">
        <f>'Starting Sheet'!P25</f>
        <v>0</v>
      </c>
      <c r="D43" s="406"/>
      <c r="E43" s="406"/>
      <c r="F43" s="406"/>
    </row>
    <row r="44" spans="1:6" ht="17.100000000000001" customHeight="1">
      <c r="A44" s="317"/>
      <c r="B44" s="476">
        <f>'Starting Sheet'!O26</f>
        <v>0</v>
      </c>
      <c r="C44" s="476">
        <f>'Starting Sheet'!P26</f>
        <v>0</v>
      </c>
      <c r="D44" s="406"/>
      <c r="E44" s="406"/>
      <c r="F44" s="406"/>
    </row>
    <row r="45" spans="1:6" ht="17.100000000000001" customHeight="1">
      <c r="A45" s="317"/>
      <c r="B45" s="476">
        <f>'Starting Sheet'!O27</f>
        <v>0</v>
      </c>
      <c r="C45" s="476">
        <f>'Starting Sheet'!P27</f>
        <v>0</v>
      </c>
      <c r="D45" s="406"/>
      <c r="E45" s="406"/>
      <c r="F45" s="406"/>
    </row>
    <row r="46" spans="1:6" ht="0.95" customHeight="1">
      <c r="A46" s="317"/>
      <c r="B46" s="476">
        <f>'Starting Sheet'!O18</f>
        <v>0</v>
      </c>
      <c r="C46" s="476">
        <f>'Starting Sheet'!P18</f>
        <v>0</v>
      </c>
      <c r="D46" s="406"/>
      <c r="E46" s="406"/>
      <c r="F46" s="406"/>
    </row>
    <row r="47" spans="1:6" ht="17.100000000000001" customHeight="1">
      <c r="A47" s="317"/>
      <c r="B47" s="476">
        <f>'Starting Sheet'!O19</f>
        <v>0</v>
      </c>
      <c r="C47" s="476">
        <f>'Starting Sheet'!P19</f>
        <v>0</v>
      </c>
      <c r="D47" s="406"/>
      <c r="E47" s="406"/>
      <c r="F47" s="406"/>
    </row>
    <row r="48" spans="1:6" ht="17.100000000000001" customHeight="1">
      <c r="A48" s="317"/>
      <c r="B48" s="476">
        <f>'Starting Sheet'!O20</f>
        <v>0</v>
      </c>
      <c r="C48" s="476">
        <f>'Starting Sheet'!P20</f>
        <v>0</v>
      </c>
      <c r="D48" s="406"/>
      <c r="E48" s="406"/>
      <c r="F48" s="406"/>
    </row>
    <row r="49" spans="1:6" ht="17.100000000000001" customHeight="1">
      <c r="A49" s="317"/>
      <c r="B49" s="476">
        <f>'Starting Sheet'!O21</f>
        <v>0</v>
      </c>
      <c r="C49" s="476">
        <f>'Starting Sheet'!P21</f>
        <v>0</v>
      </c>
      <c r="D49" s="406"/>
      <c r="E49" s="406"/>
      <c r="F49" s="406"/>
    </row>
    <row r="50" spans="1:6" ht="17.100000000000001" customHeight="1">
      <c r="A50" s="317"/>
      <c r="B50" s="476">
        <f>'Starting Sheet'!O22</f>
        <v>0</v>
      </c>
      <c r="C50" s="476">
        <f>'Starting Sheet'!P22</f>
        <v>0</v>
      </c>
      <c r="D50" s="406"/>
      <c r="E50" s="406"/>
      <c r="F50" s="406"/>
    </row>
    <row r="51" spans="1:6" ht="0.95" customHeight="1">
      <c r="A51" s="317"/>
      <c r="B51" s="476">
        <f>'Starting Sheet'!O23</f>
        <v>0</v>
      </c>
      <c r="C51" s="476">
        <f>'Starting Sheet'!P23</f>
        <v>0</v>
      </c>
      <c r="D51" s="406"/>
      <c r="E51" s="406"/>
      <c r="F51" s="406"/>
    </row>
    <row r="52" spans="1:6" ht="17.100000000000001" customHeight="1">
      <c r="A52" s="317"/>
      <c r="B52" s="476">
        <f>'Starting Sheet'!O24</f>
        <v>0</v>
      </c>
      <c r="C52" s="476">
        <f>'Starting Sheet'!P24</f>
        <v>0</v>
      </c>
      <c r="D52" s="406"/>
      <c r="E52" s="406"/>
      <c r="F52" s="406"/>
    </row>
    <row r="53" spans="1:6" ht="16.149999999999999" customHeight="1">
      <c r="A53" s="317"/>
      <c r="B53" s="476">
        <f>'Starting Sheet'!O25</f>
        <v>0</v>
      </c>
      <c r="C53" s="476">
        <f>'Starting Sheet'!P25</f>
        <v>0</v>
      </c>
      <c r="D53" s="406"/>
      <c r="E53" s="406"/>
      <c r="F53" s="406"/>
    </row>
    <row r="54" spans="1:6" ht="15" customHeight="1">
      <c r="A54" s="317"/>
      <c r="B54" s="476">
        <f>'Starting Sheet'!O26</f>
        <v>0</v>
      </c>
      <c r="C54" s="476">
        <f>'Starting Sheet'!P26</f>
        <v>0</v>
      </c>
      <c r="D54" s="406"/>
      <c r="E54" s="406"/>
      <c r="F54" s="406"/>
    </row>
    <row r="55" spans="1:6" ht="16.149999999999999" customHeight="1">
      <c r="A55" s="317"/>
      <c r="B55" s="476">
        <f>'Starting Sheet'!O27</f>
        <v>0</v>
      </c>
      <c r="C55" s="476">
        <f>'Starting Sheet'!P27</f>
        <v>0</v>
      </c>
      <c r="D55" s="406"/>
      <c r="E55" s="406"/>
      <c r="F55" s="406"/>
    </row>
    <row r="56" spans="1:6" ht="0.95" customHeight="1">
      <c r="A56" s="317"/>
      <c r="B56" s="476">
        <f>'Starting Sheet'!O28</f>
        <v>0</v>
      </c>
      <c r="C56" s="476">
        <f>'Starting Sheet'!P28</f>
        <v>0</v>
      </c>
      <c r="D56" s="406"/>
      <c r="E56" s="406"/>
      <c r="F56" s="406"/>
    </row>
    <row r="57" spans="1:6" ht="17.100000000000001" customHeight="1">
      <c r="A57" s="317"/>
      <c r="B57" s="476">
        <f>'Starting Sheet'!O29</f>
        <v>0</v>
      </c>
      <c r="C57" s="476">
        <f>'Starting Sheet'!P29</f>
        <v>0</v>
      </c>
      <c r="D57" s="406"/>
      <c r="E57" s="406"/>
      <c r="F57" s="406"/>
    </row>
    <row r="58" spans="1:6" ht="17.100000000000001" customHeight="1">
      <c r="A58" s="317"/>
      <c r="B58" s="476">
        <f>'Starting Sheet'!O30</f>
        <v>0</v>
      </c>
      <c r="C58" s="476">
        <f>'Starting Sheet'!P30</f>
        <v>0</v>
      </c>
      <c r="D58" s="406"/>
      <c r="E58" s="406"/>
      <c r="F58" s="406"/>
    </row>
    <row r="59" spans="1:6" ht="17.100000000000001" customHeight="1">
      <c r="A59" s="317"/>
      <c r="B59" s="476">
        <f>'Starting Sheet'!O31</f>
        <v>0</v>
      </c>
      <c r="C59" s="476">
        <f>'Starting Sheet'!P31</f>
        <v>0</v>
      </c>
      <c r="D59" s="406"/>
      <c r="E59" s="406"/>
      <c r="F59" s="406"/>
    </row>
    <row r="60" spans="1:6" ht="17.100000000000001" customHeight="1">
      <c r="A60" s="317"/>
      <c r="B60" s="476">
        <f>'Starting Sheet'!O32</f>
        <v>0</v>
      </c>
      <c r="C60" s="476">
        <f>'Starting Sheet'!P32</f>
        <v>0</v>
      </c>
      <c r="D60" s="406"/>
      <c r="E60" s="406"/>
      <c r="F60" s="406"/>
    </row>
    <row r="61" spans="1:6" ht="0.95" customHeight="1">
      <c r="A61" s="317"/>
      <c r="B61" s="476">
        <f>'Starting Sheet'!O33</f>
        <v>0</v>
      </c>
      <c r="C61" s="476">
        <f>'Starting Sheet'!P33</f>
        <v>0</v>
      </c>
      <c r="D61" s="406"/>
      <c r="E61" s="406"/>
      <c r="F61" s="406"/>
    </row>
    <row r="62" spans="1:6" ht="17.100000000000001" customHeight="1">
      <c r="B62" s="476">
        <f>'Starting Sheet'!O34</f>
        <v>0</v>
      </c>
      <c r="C62" s="476">
        <f>'Starting Sheet'!P34</f>
        <v>0</v>
      </c>
      <c r="D62" s="406"/>
      <c r="E62" s="406"/>
      <c r="F62" s="406"/>
    </row>
    <row r="63" spans="1:6" ht="17.100000000000001" customHeight="1">
      <c r="B63" s="476">
        <f>'Starting Sheet'!O35</f>
        <v>0</v>
      </c>
      <c r="C63" s="476">
        <f>'Starting Sheet'!P35</f>
        <v>0</v>
      </c>
      <c r="D63" s="406"/>
      <c r="E63" s="406"/>
      <c r="F63" s="406"/>
    </row>
    <row r="64" spans="1:6" ht="17.100000000000001" customHeight="1">
      <c r="B64" s="476">
        <f>'Starting Sheet'!O36</f>
        <v>0</v>
      </c>
      <c r="C64" s="476">
        <f>'Starting Sheet'!P36</f>
        <v>0</v>
      </c>
      <c r="D64" s="406"/>
      <c r="E64" s="406"/>
      <c r="F64" s="406"/>
    </row>
    <row r="65" spans="2:6" ht="17.100000000000001" customHeight="1">
      <c r="B65" s="476">
        <f>'Starting Sheet'!O37</f>
        <v>0</v>
      </c>
      <c r="C65" s="476">
        <f>'Starting Sheet'!P37</f>
        <v>0</v>
      </c>
      <c r="D65" s="406"/>
      <c r="E65" s="406"/>
      <c r="F65" s="406"/>
    </row>
    <row r="66" spans="2:6" ht="0.95" customHeight="1">
      <c r="B66" s="476">
        <f>'Starting Sheet'!O38</f>
        <v>0</v>
      </c>
      <c r="C66" s="476">
        <f>'Starting Sheet'!P38</f>
        <v>0</v>
      </c>
      <c r="D66" s="406"/>
      <c r="E66" s="406"/>
      <c r="F66" s="406"/>
    </row>
    <row r="67" spans="2:6" ht="17.100000000000001" customHeight="1">
      <c r="B67" s="476">
        <f>'Starting Sheet'!O39</f>
        <v>0</v>
      </c>
      <c r="C67" s="406">
        <f>'Starting Sheet'!P39</f>
        <v>0</v>
      </c>
      <c r="D67" s="406"/>
      <c r="E67" s="406"/>
      <c r="F67" s="406"/>
    </row>
    <row r="68" spans="2:6" ht="17.100000000000001" customHeight="1">
      <c r="B68" s="476">
        <f>'Starting Sheet'!O40</f>
        <v>0</v>
      </c>
      <c r="C68" s="406">
        <f>'Starting Sheet'!P40</f>
        <v>0</v>
      </c>
      <c r="D68" s="406"/>
      <c r="E68" s="406"/>
      <c r="F68" s="406"/>
    </row>
    <row r="69" spans="2:6" ht="17.100000000000001" customHeight="1">
      <c r="B69" s="476">
        <f>'Starting Sheet'!O41</f>
        <v>0</v>
      </c>
      <c r="C69" s="406">
        <f>'Starting Sheet'!P41</f>
        <v>0</v>
      </c>
      <c r="D69" s="406"/>
      <c r="E69" s="406"/>
      <c r="F69" s="406"/>
    </row>
    <row r="70" spans="2:6" ht="17.100000000000001" customHeight="1">
      <c r="B70" s="476">
        <f>'Starting Sheet'!O42</f>
        <v>0</v>
      </c>
      <c r="C70" s="406">
        <f>'Starting Sheet'!P42</f>
        <v>0</v>
      </c>
      <c r="D70" s="406"/>
      <c r="E70" s="406"/>
      <c r="F70" s="406"/>
    </row>
    <row r="71" spans="2:6" ht="0.95" customHeight="1">
      <c r="B71" s="406">
        <f>'Starting Sheet'!O43</f>
        <v>0</v>
      </c>
      <c r="C71" s="406">
        <f>'Starting Sheet'!P43</f>
        <v>0</v>
      </c>
      <c r="D71" s="406"/>
      <c r="E71" s="406"/>
      <c r="F71" s="406"/>
    </row>
    <row r="72" spans="2:6" ht="17.100000000000001" customHeight="1">
      <c r="B72" s="406"/>
      <c r="C72" s="406"/>
      <c r="D72" s="406"/>
      <c r="E72" s="406"/>
      <c r="F72" s="406"/>
    </row>
    <row r="73" spans="2:6" ht="17.100000000000001" customHeight="1">
      <c r="B73" s="406"/>
      <c r="C73" s="406"/>
      <c r="D73" s="406"/>
      <c r="E73" s="406"/>
      <c r="F73" s="406"/>
    </row>
    <row r="74" spans="2:6" ht="17.100000000000001" customHeight="1">
      <c r="B74" s="406"/>
      <c r="C74" s="406"/>
      <c r="D74" s="406"/>
      <c r="E74" s="406"/>
      <c r="F74" s="406"/>
    </row>
    <row r="75" spans="2:6" ht="17.100000000000001" customHeight="1">
      <c r="B75" s="406"/>
      <c r="C75" s="406"/>
      <c r="D75" s="406"/>
      <c r="E75" s="406"/>
      <c r="F75" s="406"/>
    </row>
    <row r="76" spans="2:6" ht="17.100000000000001" customHeight="1">
      <c r="B76" s="406"/>
      <c r="C76" s="406"/>
      <c r="D76" s="406"/>
      <c r="E76" s="406"/>
      <c r="F76" s="406"/>
    </row>
    <row r="77" spans="2:6" ht="17.100000000000001" customHeight="1">
      <c r="B77" s="406"/>
      <c r="C77" s="406"/>
      <c r="D77" s="406"/>
      <c r="E77" s="406"/>
      <c r="F77" s="406"/>
    </row>
    <row r="78" spans="2:6" ht="17.100000000000001" customHeight="1">
      <c r="B78" s="406"/>
      <c r="C78" s="406"/>
      <c r="D78" s="406"/>
      <c r="E78" s="406"/>
      <c r="F78" s="406"/>
    </row>
    <row r="79" spans="2:6" ht="17.100000000000001" customHeight="1">
      <c r="B79" s="406"/>
      <c r="C79" s="406"/>
      <c r="D79" s="406"/>
      <c r="E79" s="406"/>
      <c r="F79" s="406"/>
    </row>
    <row r="80" spans="2:6" ht="17.100000000000001" customHeight="1">
      <c r="B80" s="406"/>
      <c r="C80" s="406"/>
      <c r="D80" s="406"/>
      <c r="E80" s="406"/>
      <c r="F80" s="406"/>
    </row>
    <row r="83" spans="3:6">
      <c r="C83">
        <f>SUM(D83:F83)</f>
        <v>165</v>
      </c>
      <c r="D83">
        <f>SUM(D2:D75)</f>
        <v>45</v>
      </c>
      <c r="E83">
        <f>SUM(E2:E75)</f>
        <v>60</v>
      </c>
      <c r="F83">
        <f>SUM(F2:F75)</f>
        <v>60</v>
      </c>
    </row>
  </sheetData>
  <phoneticPr fontId="18" type="noConversion"/>
  <printOptions horizontalCentered="1" verticalCentered="1" gridLines="1"/>
  <pageMargins left="0.5" right="0.5" top="0.25" bottom="0.25" header="0.5" footer="0.5"/>
  <pageSetup scale="12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4"/>
  <sheetViews>
    <sheetView topLeftCell="F40" workbookViewId="0">
      <selection activeCell="AB47" sqref="AB47"/>
    </sheetView>
  </sheetViews>
  <sheetFormatPr defaultRowHeight="12.75"/>
  <cols>
    <col min="1" max="1" width="2" customWidth="1"/>
    <col min="2" max="2" width="13.28515625" style="60" customWidth="1"/>
    <col min="3" max="3" width="2.140625" style="60" customWidth="1"/>
    <col min="4" max="4" width="6.7109375" style="60" customWidth="1"/>
    <col min="5" max="5" width="2" style="60" customWidth="1"/>
    <col min="6" max="6" width="4.42578125" style="60" customWidth="1"/>
    <col min="7" max="7" width="2.85546875" style="60" customWidth="1"/>
    <col min="8" max="8" width="2.5703125" style="60" customWidth="1"/>
    <col min="9" max="9" width="6.42578125" style="60" customWidth="1"/>
    <col min="10" max="10" width="9.7109375" style="60" customWidth="1"/>
    <col min="11" max="11" width="0.5703125" style="60" customWidth="1"/>
    <col min="12" max="12" width="8.7109375" style="60" customWidth="1"/>
    <col min="13" max="13" width="9.7109375" style="60" customWidth="1"/>
    <col min="14" max="14" width="0.85546875" style="60" customWidth="1"/>
    <col min="15" max="15" width="6.5703125" style="60" customWidth="1"/>
    <col min="16" max="17" width="7" style="60" customWidth="1"/>
    <col min="18" max="18" width="2.42578125" style="60" customWidth="1"/>
    <col min="19" max="19" width="8.28515625" style="60" customWidth="1"/>
    <col min="20" max="20" width="0.7109375" style="60" customWidth="1"/>
    <col min="21" max="21" width="0.7109375" customWidth="1"/>
    <col min="22" max="22" width="3.85546875" customWidth="1"/>
    <col min="24" max="24" width="9.7109375" customWidth="1"/>
  </cols>
  <sheetData>
    <row r="1" spans="1:24" ht="15.75" customHeight="1">
      <c r="A1" s="42"/>
      <c r="B1" s="43"/>
      <c r="C1" s="44" t="s">
        <v>218</v>
      </c>
      <c r="D1" s="45"/>
      <c r="E1" s="45"/>
      <c r="F1" s="45"/>
      <c r="G1" s="45"/>
      <c r="H1" s="45"/>
      <c r="I1" s="45"/>
      <c r="J1" s="45"/>
      <c r="K1" s="46"/>
      <c r="L1" s="47" t="s">
        <v>15</v>
      </c>
      <c r="M1" s="48">
        <v>45773</v>
      </c>
      <c r="N1" s="43"/>
      <c r="O1" s="45"/>
      <c r="P1" s="45"/>
      <c r="Q1" s="45"/>
      <c r="R1" s="45"/>
      <c r="S1" s="45"/>
      <c r="T1" s="45"/>
      <c r="U1" s="49"/>
      <c r="V1" s="50" t="s">
        <v>16</v>
      </c>
      <c r="W1" s="51"/>
      <c r="X1" s="52"/>
    </row>
    <row r="2" spans="1:24" ht="10.5" customHeight="1">
      <c r="A2" s="53"/>
      <c r="B2" s="54"/>
      <c r="C2" s="54"/>
      <c r="D2" s="54"/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6"/>
      <c r="V2" s="57" t="s">
        <v>17</v>
      </c>
      <c r="W2" s="58" t="s">
        <v>18</v>
      </c>
    </row>
    <row r="3" spans="1:24" ht="14.25" customHeight="1">
      <c r="A3" s="59" t="s">
        <v>19</v>
      </c>
      <c r="C3" s="57"/>
      <c r="K3" s="61"/>
      <c r="L3" s="58" t="s">
        <v>20</v>
      </c>
      <c r="O3" s="57" t="s">
        <v>21</v>
      </c>
      <c r="U3" s="62"/>
      <c r="V3" s="63"/>
      <c r="W3" s="64"/>
    </row>
    <row r="4" spans="1:24">
      <c r="A4" s="65"/>
      <c r="C4" s="57"/>
      <c r="K4" s="61"/>
      <c r="L4" s="58" t="s">
        <v>22</v>
      </c>
      <c r="O4" s="192" t="s">
        <v>178</v>
      </c>
      <c r="U4" s="62"/>
      <c r="W4" s="66"/>
    </row>
    <row r="5" spans="1:24">
      <c r="A5" s="59" t="s">
        <v>23</v>
      </c>
      <c r="D5" s="57"/>
      <c r="K5" s="61"/>
      <c r="L5" s="58" t="s">
        <v>24</v>
      </c>
      <c r="O5" s="67" t="s">
        <v>25</v>
      </c>
      <c r="U5" s="62"/>
      <c r="W5" s="66"/>
    </row>
    <row r="6" spans="1:24" ht="3.75" customHeight="1" thickBot="1">
      <c r="A6" s="68"/>
      <c r="B6" s="69"/>
      <c r="C6" s="69"/>
      <c r="D6" s="69"/>
      <c r="E6" s="69"/>
      <c r="F6" s="69"/>
      <c r="G6" s="69"/>
      <c r="H6" s="69"/>
      <c r="I6" s="69"/>
      <c r="J6" s="69"/>
      <c r="K6" s="70"/>
      <c r="L6" s="69"/>
      <c r="M6" s="69"/>
      <c r="N6" s="69"/>
      <c r="O6" s="69"/>
      <c r="P6" s="69"/>
      <c r="Q6" s="69"/>
      <c r="R6" s="69"/>
      <c r="S6" s="69"/>
      <c r="T6" s="69"/>
      <c r="U6" s="71"/>
    </row>
    <row r="7" spans="1:24" ht="12" customHeight="1" thickTop="1">
      <c r="A7" s="65"/>
      <c r="I7" s="72"/>
      <c r="P7" s="60" t="s">
        <v>26</v>
      </c>
      <c r="Q7" s="72"/>
      <c r="U7" s="62"/>
    </row>
    <row r="8" spans="1:24" ht="12.75" customHeight="1" thickBot="1">
      <c r="A8" s="73" t="s">
        <v>27</v>
      </c>
      <c r="B8" s="58"/>
      <c r="F8" s="74">
        <v>77</v>
      </c>
      <c r="I8" s="75"/>
      <c r="J8" s="58" t="s">
        <v>28</v>
      </c>
      <c r="M8" s="76" t="s">
        <v>29</v>
      </c>
      <c r="P8" s="77" t="s">
        <v>30</v>
      </c>
      <c r="Q8" s="75"/>
      <c r="U8" s="62"/>
    </row>
    <row r="9" spans="1:24" ht="12" customHeight="1">
      <c r="A9" s="73"/>
      <c r="B9" s="58"/>
      <c r="F9" s="78"/>
      <c r="G9" s="79"/>
      <c r="I9" s="75"/>
      <c r="J9" s="79" t="s">
        <v>31</v>
      </c>
      <c r="M9" s="80">
        <v>16</v>
      </c>
      <c r="P9" s="81">
        <f>F8-D17</f>
        <v>70</v>
      </c>
      <c r="Q9" s="82"/>
      <c r="R9" s="83"/>
      <c r="S9" s="84">
        <f>SUM(M9*P9)</f>
        <v>1120</v>
      </c>
      <c r="T9" s="85"/>
      <c r="U9" s="62"/>
    </row>
    <row r="10" spans="1:24" ht="11.25" customHeight="1">
      <c r="A10" s="65"/>
      <c r="B10" s="60" t="s">
        <v>32</v>
      </c>
      <c r="D10" s="77" t="s">
        <v>33</v>
      </c>
      <c r="E10" s="86"/>
      <c r="F10" s="77" t="s">
        <v>34</v>
      </c>
      <c r="G10" s="86" t="s">
        <v>35</v>
      </c>
      <c r="I10" s="75"/>
      <c r="J10" s="79" t="s">
        <v>36</v>
      </c>
      <c r="M10" s="87">
        <v>0</v>
      </c>
      <c r="O10" s="77"/>
      <c r="P10" s="88">
        <v>0</v>
      </c>
      <c r="Q10" s="82"/>
      <c r="S10" s="89">
        <f>SUM(M10*P10)</f>
        <v>0</v>
      </c>
      <c r="T10" s="90"/>
      <c r="U10" s="62"/>
    </row>
    <row r="11" spans="1:24" ht="13.5" thickBot="1">
      <c r="A11" s="65"/>
      <c r="I11" s="75"/>
      <c r="P11" s="58" t="s">
        <v>37</v>
      </c>
      <c r="Q11" s="75"/>
      <c r="R11" s="91" t="s">
        <v>38</v>
      </c>
      <c r="S11" s="92">
        <f>SUM(S9:S10)</f>
        <v>1120</v>
      </c>
      <c r="T11" s="93"/>
      <c r="U11" s="62"/>
      <c r="W11" s="94"/>
      <c r="X11" s="94"/>
    </row>
    <row r="12" spans="1:24" ht="3.75" customHeight="1">
      <c r="A12" s="53"/>
      <c r="B12" s="54"/>
      <c r="C12" s="54"/>
      <c r="D12" s="54"/>
      <c r="E12" s="54"/>
      <c r="F12" s="54"/>
      <c r="G12" s="54"/>
      <c r="H12" s="54"/>
      <c r="I12" s="95"/>
      <c r="J12" s="54"/>
      <c r="K12" s="54"/>
      <c r="L12" s="54"/>
      <c r="M12" s="54"/>
      <c r="N12" s="54"/>
      <c r="O12" s="54"/>
      <c r="P12" s="54"/>
      <c r="Q12" s="95"/>
      <c r="S12" s="96"/>
      <c r="T12" s="96"/>
      <c r="U12" s="62"/>
    </row>
    <row r="13" spans="1:24" ht="15" customHeight="1">
      <c r="A13" s="73" t="s">
        <v>39</v>
      </c>
      <c r="B13" s="58"/>
      <c r="K13" s="46"/>
      <c r="L13" s="58" t="s">
        <v>40</v>
      </c>
      <c r="Q13" s="97"/>
      <c r="S13" s="94" t="s">
        <v>41</v>
      </c>
      <c r="T13" s="96"/>
      <c r="U13" s="62"/>
    </row>
    <row r="14" spans="1:24">
      <c r="A14" s="65"/>
      <c r="B14" s="98" t="s">
        <v>42</v>
      </c>
      <c r="K14" s="61"/>
      <c r="M14" s="77" t="s">
        <v>43</v>
      </c>
      <c r="P14" s="77" t="s">
        <v>44</v>
      </c>
      <c r="Q14" s="75"/>
      <c r="S14" s="94" t="s">
        <v>45</v>
      </c>
      <c r="T14" s="96"/>
      <c r="U14" s="62"/>
    </row>
    <row r="15" spans="1:24">
      <c r="A15" s="65"/>
      <c r="B15" s="60" t="s">
        <v>46</v>
      </c>
      <c r="D15" s="74">
        <v>0</v>
      </c>
      <c r="E15" s="77" t="s">
        <v>35</v>
      </c>
      <c r="F15" s="99">
        <v>0</v>
      </c>
      <c r="G15" s="100"/>
      <c r="H15" s="91" t="s">
        <v>38</v>
      </c>
      <c r="I15" s="101">
        <f>SUM(D15*F15)</f>
        <v>0</v>
      </c>
      <c r="K15" s="61"/>
      <c r="L15" s="60" t="s">
        <v>47</v>
      </c>
      <c r="M15" s="86" t="s">
        <v>197</v>
      </c>
      <c r="P15" s="102">
        <v>0</v>
      </c>
      <c r="Q15" s="75"/>
      <c r="S15" s="96"/>
      <c r="T15" s="96"/>
      <c r="U15" s="62"/>
    </row>
    <row r="16" spans="1:24">
      <c r="A16" s="65"/>
      <c r="B16" s="79" t="s">
        <v>48</v>
      </c>
      <c r="E16" s="77"/>
      <c r="F16" s="77"/>
      <c r="H16" s="77"/>
      <c r="K16" s="61"/>
      <c r="P16" s="96"/>
      <c r="Q16" s="75"/>
      <c r="S16" s="96"/>
      <c r="T16" s="96"/>
      <c r="U16" s="62"/>
    </row>
    <row r="17" spans="1:30">
      <c r="A17" s="65"/>
      <c r="B17" s="60" t="s">
        <v>49</v>
      </c>
      <c r="D17" s="101">
        <v>7</v>
      </c>
      <c r="E17" s="77" t="s">
        <v>35</v>
      </c>
      <c r="F17" s="99">
        <f>M9-1</f>
        <v>15</v>
      </c>
      <c r="G17" s="103"/>
      <c r="H17" s="91" t="s">
        <v>38</v>
      </c>
      <c r="I17" s="101">
        <f>SUM(D17*F17)</f>
        <v>105</v>
      </c>
      <c r="K17" s="61"/>
      <c r="L17" s="60" t="s">
        <v>50</v>
      </c>
      <c r="M17" s="86" t="s">
        <v>256</v>
      </c>
      <c r="P17" s="102">
        <f>16*70</f>
        <v>1120</v>
      </c>
      <c r="Q17" s="75"/>
      <c r="S17" s="96"/>
      <c r="T17" s="96"/>
      <c r="U17" s="62"/>
    </row>
    <row r="18" spans="1:30" ht="4.5" customHeight="1">
      <c r="A18" s="65"/>
      <c r="E18" s="77"/>
      <c r="F18" s="77"/>
      <c r="H18" s="91"/>
      <c r="K18" s="61"/>
      <c r="P18" s="96"/>
      <c r="Q18" s="75"/>
      <c r="S18" s="96"/>
      <c r="T18" s="96"/>
      <c r="U18" s="62"/>
    </row>
    <row r="19" spans="1:30">
      <c r="A19" s="65"/>
      <c r="B19" s="60" t="s">
        <v>51</v>
      </c>
      <c r="D19" s="101">
        <v>5</v>
      </c>
      <c r="E19" s="77" t="s">
        <v>35</v>
      </c>
      <c r="F19" s="99">
        <f>F17</f>
        <v>15</v>
      </c>
      <c r="G19" s="103"/>
      <c r="H19" s="91" t="s">
        <v>38</v>
      </c>
      <c r="I19" s="101">
        <f>SUM(D19*F19)</f>
        <v>75</v>
      </c>
      <c r="K19" s="61"/>
      <c r="P19" s="96"/>
      <c r="Q19" s="75"/>
      <c r="S19" s="96"/>
      <c r="T19" s="96"/>
      <c r="U19" s="62"/>
    </row>
    <row r="20" spans="1:30">
      <c r="A20" s="65"/>
      <c r="F20" s="60" t="s">
        <v>29</v>
      </c>
      <c r="K20" s="61"/>
      <c r="L20" s="366"/>
      <c r="M20" s="86"/>
      <c r="P20" s="102"/>
      <c r="Q20" s="75"/>
      <c r="S20" s="96"/>
      <c r="T20" s="96"/>
      <c r="U20" s="62"/>
      <c r="X20" s="244"/>
    </row>
    <row r="21" spans="1:30" ht="4.9000000000000004" customHeight="1">
      <c r="A21" s="65"/>
      <c r="K21" s="61"/>
      <c r="P21" s="96"/>
      <c r="Q21" s="75"/>
      <c r="S21" s="96"/>
      <c r="T21" s="96"/>
      <c r="U21" s="62"/>
    </row>
    <row r="22" spans="1:30">
      <c r="A22" s="65"/>
      <c r="K22" s="61"/>
      <c r="M22" s="104" t="s">
        <v>52</v>
      </c>
      <c r="N22" s="104"/>
      <c r="O22" s="91" t="s">
        <v>38</v>
      </c>
      <c r="P22" s="105">
        <f>SUM(P15,P17,P20)</f>
        <v>1120</v>
      </c>
      <c r="Q22" s="106"/>
      <c r="S22" s="96"/>
      <c r="T22" s="96"/>
      <c r="U22" s="62"/>
    </row>
    <row r="23" spans="1:30" ht="4.5" customHeight="1">
      <c r="A23" s="65"/>
      <c r="K23" s="55"/>
      <c r="M23" s="104"/>
      <c r="N23" s="104"/>
      <c r="O23" s="91"/>
      <c r="Q23" s="95"/>
      <c r="S23" s="96"/>
      <c r="T23" s="96"/>
      <c r="U23" s="62"/>
    </row>
    <row r="24" spans="1:30" ht="14.25" customHeight="1">
      <c r="A24" s="107" t="s">
        <v>53</v>
      </c>
      <c r="B24" s="43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108"/>
      <c r="T24" s="108"/>
      <c r="U24" s="49"/>
    </row>
    <row r="25" spans="1:30">
      <c r="A25" s="65"/>
      <c r="B25" s="60" t="s">
        <v>54</v>
      </c>
      <c r="F25" s="109" t="s">
        <v>55</v>
      </c>
      <c r="G25" s="110"/>
      <c r="H25" s="111"/>
      <c r="I25" s="112" t="s">
        <v>56</v>
      </c>
      <c r="J25" s="112" t="s">
        <v>57</v>
      </c>
      <c r="K25" s="113"/>
      <c r="L25" s="114" t="s">
        <v>58</v>
      </c>
      <c r="M25" s="115" t="s">
        <v>6</v>
      </c>
      <c r="N25" s="113"/>
      <c r="O25" s="115" t="s">
        <v>59</v>
      </c>
      <c r="P25" s="116" t="s">
        <v>6</v>
      </c>
      <c r="Q25" s="114" t="s">
        <v>12</v>
      </c>
      <c r="R25" s="77"/>
      <c r="S25" s="96"/>
      <c r="T25" s="96"/>
      <c r="U25" s="62"/>
    </row>
    <row r="26" spans="1:30">
      <c r="A26" s="65"/>
      <c r="B26" s="60" t="s">
        <v>60</v>
      </c>
      <c r="C26" s="77" t="s">
        <v>38</v>
      </c>
      <c r="D26" s="101">
        <f>I19</f>
        <v>75</v>
      </c>
      <c r="F26" s="117" t="s">
        <v>61</v>
      </c>
      <c r="G26" s="118"/>
      <c r="H26" s="119" t="s">
        <v>62</v>
      </c>
      <c r="I26" s="120" t="s">
        <v>63</v>
      </c>
      <c r="J26" s="120" t="s">
        <v>64</v>
      </c>
      <c r="K26" s="118"/>
      <c r="L26" s="121" t="s">
        <v>65</v>
      </c>
      <c r="M26" s="122" t="s">
        <v>66</v>
      </c>
      <c r="N26" s="118"/>
      <c r="O26" s="122" t="s">
        <v>67</v>
      </c>
      <c r="P26" s="123" t="s">
        <v>68</v>
      </c>
      <c r="Q26" s="121" t="s">
        <v>6</v>
      </c>
      <c r="R26" s="77"/>
      <c r="S26" s="96"/>
      <c r="T26" s="96"/>
      <c r="U26" s="62"/>
      <c r="AD26">
        <f>53*5</f>
        <v>265</v>
      </c>
    </row>
    <row r="27" spans="1:30">
      <c r="A27" s="65"/>
      <c r="B27" s="124" t="s">
        <v>69</v>
      </c>
      <c r="D27" s="77"/>
      <c r="F27" s="125" t="s">
        <v>10</v>
      </c>
      <c r="G27" s="126"/>
      <c r="H27" s="127"/>
      <c r="I27" s="128">
        <v>6</v>
      </c>
      <c r="J27" s="283">
        <f>F36</f>
        <v>4.75</v>
      </c>
      <c r="K27" s="129"/>
      <c r="L27" s="130">
        <f>SUM(I27*J27)</f>
        <v>28.5</v>
      </c>
      <c r="M27" s="255">
        <f>ROUND($L27*0.6,0)</f>
        <v>17</v>
      </c>
      <c r="N27" s="132"/>
      <c r="O27" s="255">
        <f>ROUND($L27*0.4,0)</f>
        <v>11</v>
      </c>
      <c r="P27" s="255">
        <f>ROUND($L27*0,0)</f>
        <v>0</v>
      </c>
      <c r="Q27" s="133">
        <f>SUM(M27:P27)</f>
        <v>28</v>
      </c>
      <c r="R27" s="134"/>
      <c r="S27" s="96"/>
      <c r="T27" s="96"/>
      <c r="U27" s="62"/>
      <c r="X27" s="263"/>
    </row>
    <row r="28" spans="1:30">
      <c r="A28" s="65"/>
      <c r="B28" s="60" t="s">
        <v>70</v>
      </c>
      <c r="D28" s="77"/>
      <c r="F28" s="135" t="s">
        <v>11</v>
      </c>
      <c r="G28" s="136"/>
      <c r="H28" s="127"/>
      <c r="I28" s="137">
        <v>6</v>
      </c>
      <c r="J28" s="284">
        <f>F36</f>
        <v>4.75</v>
      </c>
      <c r="K28" s="138"/>
      <c r="L28" s="139">
        <f>SUM(I28*J28)</f>
        <v>28.5</v>
      </c>
      <c r="M28" s="255">
        <f>ROUND($L28*0.6,0)</f>
        <v>17</v>
      </c>
      <c r="N28" s="132"/>
      <c r="O28" s="255">
        <f>ROUND($L28*0.4,0)</f>
        <v>11</v>
      </c>
      <c r="P28" s="255">
        <f>ROUND($L28*0,0)</f>
        <v>0</v>
      </c>
      <c r="Q28" s="140">
        <f>SUM(M28:P28)</f>
        <v>28</v>
      </c>
      <c r="R28" s="134"/>
      <c r="S28" s="96"/>
      <c r="T28" s="96"/>
      <c r="U28" s="62"/>
    </row>
    <row r="29" spans="1:30">
      <c r="A29" s="65"/>
      <c r="B29" s="60" t="s">
        <v>71</v>
      </c>
      <c r="C29" s="77" t="s">
        <v>38</v>
      </c>
      <c r="D29" s="74">
        <v>0</v>
      </c>
      <c r="F29" s="135" t="s">
        <v>13</v>
      </c>
      <c r="G29" s="136"/>
      <c r="H29" s="127"/>
      <c r="I29" s="137"/>
      <c r="J29" s="284">
        <f>F36</f>
        <v>4.75</v>
      </c>
      <c r="K29" s="138"/>
      <c r="L29" s="139">
        <f>SUM(I29*J29)</f>
        <v>0</v>
      </c>
      <c r="M29" s="255">
        <f>ROUND(L29*0.5,0)</f>
        <v>0</v>
      </c>
      <c r="N29" s="132"/>
      <c r="O29" s="255">
        <f>ROUND(L29*0.3,0)</f>
        <v>0</v>
      </c>
      <c r="P29" s="255">
        <f>ROUND(L29*0.2,0)</f>
        <v>0</v>
      </c>
      <c r="Q29" s="140">
        <f>SUM(M29:P29)</f>
        <v>0</v>
      </c>
      <c r="S29" s="96"/>
      <c r="T29" s="96"/>
      <c r="U29" s="62"/>
    </row>
    <row r="30" spans="1:30">
      <c r="A30" s="65"/>
      <c r="B30" s="141"/>
      <c r="F30" s="142" t="s">
        <v>72</v>
      </c>
      <c r="G30" s="143"/>
      <c r="H30" s="127"/>
      <c r="I30" s="137">
        <v>3</v>
      </c>
      <c r="J30" s="284">
        <f>F36</f>
        <v>4.75</v>
      </c>
      <c r="K30" s="138"/>
      <c r="L30" s="139">
        <f>SUM(I30*J30)</f>
        <v>14.25</v>
      </c>
      <c r="M30" s="255">
        <f>ROUND(L30*1,0)</f>
        <v>14</v>
      </c>
      <c r="N30" s="132"/>
      <c r="O30" s="255">
        <f>ROUND(L30*0,0)</f>
        <v>0</v>
      </c>
      <c r="P30" s="255">
        <f>P$35*L30</f>
        <v>0</v>
      </c>
      <c r="Q30" s="140">
        <f>SUM(M30:P30)</f>
        <v>14</v>
      </c>
      <c r="R30" s="134"/>
      <c r="S30" s="96"/>
      <c r="T30" s="96"/>
      <c r="U30" s="62"/>
    </row>
    <row r="31" spans="1:30" ht="11.25" customHeight="1">
      <c r="A31" s="65"/>
      <c r="B31" s="60" t="s">
        <v>73</v>
      </c>
      <c r="C31" s="77"/>
      <c r="D31" s="77"/>
      <c r="F31" s="61"/>
      <c r="G31" s="77"/>
      <c r="H31" s="144"/>
      <c r="I31" s="145"/>
      <c r="J31" s="146"/>
      <c r="L31" s="75"/>
      <c r="M31" s="131"/>
      <c r="N31" s="147"/>
      <c r="O31" s="131"/>
      <c r="P31" s="148"/>
      <c r="Q31" s="149"/>
      <c r="S31" s="96"/>
      <c r="T31" s="96"/>
      <c r="U31" s="62"/>
    </row>
    <row r="32" spans="1:30" ht="11.25" customHeight="1">
      <c r="A32" s="65"/>
      <c r="B32" s="60" t="s">
        <v>74</v>
      </c>
      <c r="C32" s="77" t="s">
        <v>38</v>
      </c>
      <c r="D32" s="101">
        <f>D26-D29</f>
        <v>75</v>
      </c>
      <c r="F32" s="55" t="s">
        <v>75</v>
      </c>
      <c r="G32" s="150"/>
      <c r="H32" s="87"/>
      <c r="I32" s="151">
        <v>1</v>
      </c>
      <c r="J32" s="285">
        <f>F36</f>
        <v>4.75</v>
      </c>
      <c r="K32" s="54"/>
      <c r="L32" s="152">
        <f>SUM(I32*J32)</f>
        <v>4.75</v>
      </c>
      <c r="M32" s="255">
        <f>ROUND(L32*1,0)</f>
        <v>5</v>
      </c>
      <c r="N32" s="132"/>
      <c r="O32" s="255">
        <f>ROUND(L32*0,0)</f>
        <v>0</v>
      </c>
      <c r="P32" s="255">
        <f>ROUND(L32*0,0)</f>
        <v>0</v>
      </c>
      <c r="Q32" s="140">
        <f>SUM(M32:P32)</f>
        <v>5</v>
      </c>
      <c r="R32" s="134"/>
      <c r="S32" s="96"/>
      <c r="T32" s="96"/>
      <c r="U32" s="62"/>
      <c r="V32" s="60"/>
    </row>
    <row r="33" spans="1:23" ht="4.5" customHeight="1" thickBot="1">
      <c r="A33" s="65"/>
      <c r="Q33" s="154"/>
      <c r="S33" s="96"/>
      <c r="T33" s="96"/>
      <c r="U33" s="62"/>
    </row>
    <row r="34" spans="1:23" ht="13.5" thickBot="1">
      <c r="A34" s="73" t="s">
        <v>76</v>
      </c>
      <c r="B34" s="58"/>
      <c r="I34" s="60">
        <f>SUM(I27:I32)</f>
        <v>16</v>
      </c>
      <c r="J34" s="60">
        <f>0-0</f>
        <v>0</v>
      </c>
      <c r="L34" s="58" t="s">
        <v>77</v>
      </c>
      <c r="O34" s="58" t="s">
        <v>78</v>
      </c>
      <c r="Q34" s="153">
        <f>SUM(Q27:Q32)</f>
        <v>75</v>
      </c>
      <c r="R34" s="91" t="s">
        <v>38</v>
      </c>
      <c r="S34" s="155">
        <f>Q34</f>
        <v>75</v>
      </c>
      <c r="T34" s="156"/>
      <c r="U34" s="62"/>
      <c r="V34" s="9"/>
      <c r="W34" s="60"/>
    </row>
    <row r="35" spans="1:23">
      <c r="A35" s="65"/>
      <c r="B35" s="60" t="s">
        <v>79</v>
      </c>
      <c r="L35" s="58" t="s">
        <v>80</v>
      </c>
      <c r="M35" s="157">
        <v>0.6</v>
      </c>
      <c r="N35" s="158"/>
      <c r="O35" s="157">
        <v>0.4</v>
      </c>
      <c r="P35" s="157"/>
      <c r="Q35" s="75"/>
      <c r="S35" s="96"/>
      <c r="T35" s="96"/>
      <c r="U35" s="62"/>
    </row>
    <row r="36" spans="1:23">
      <c r="A36" s="65"/>
      <c r="B36" s="101">
        <v>95</v>
      </c>
      <c r="C36" s="77" t="s">
        <v>81</v>
      </c>
      <c r="D36" s="159">
        <v>20</v>
      </c>
      <c r="E36" s="91" t="s">
        <v>38</v>
      </c>
      <c r="F36" s="187">
        <f>SUM(B36/D36)</f>
        <v>4.75</v>
      </c>
      <c r="G36" s="160"/>
      <c r="L36" s="58" t="s">
        <v>82</v>
      </c>
      <c r="M36" s="157">
        <v>0.5</v>
      </c>
      <c r="N36" s="158"/>
      <c r="O36" s="157">
        <v>0.3</v>
      </c>
      <c r="P36" s="157">
        <v>0.2</v>
      </c>
      <c r="Q36" s="75"/>
      <c r="S36" s="96"/>
      <c r="T36" s="96"/>
      <c r="U36" s="62"/>
    </row>
    <row r="37" spans="1:23" ht="5.25" customHeight="1">
      <c r="A37" s="53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95"/>
      <c r="S37" s="96"/>
      <c r="T37" s="96"/>
      <c r="U37" s="62"/>
    </row>
    <row r="38" spans="1:23" ht="14.25" customHeight="1">
      <c r="A38" s="73" t="s">
        <v>83</v>
      </c>
      <c r="B38" s="58"/>
      <c r="K38" s="46"/>
      <c r="L38" s="58" t="s">
        <v>84</v>
      </c>
      <c r="N38" s="97"/>
      <c r="Q38" s="96"/>
      <c r="R38" s="91"/>
      <c r="S38" s="96"/>
      <c r="T38" s="96"/>
      <c r="U38" s="62"/>
    </row>
    <row r="39" spans="1:23" ht="12" customHeight="1">
      <c r="A39" s="65"/>
      <c r="B39" s="58" t="s">
        <v>183</v>
      </c>
      <c r="K39" s="61"/>
      <c r="N39" s="75"/>
      <c r="P39" s="161"/>
      <c r="R39" s="96"/>
      <c r="S39" s="79"/>
      <c r="T39" s="96"/>
      <c r="U39" s="62"/>
    </row>
    <row r="40" spans="1:23">
      <c r="A40" s="65"/>
      <c r="D40" s="366"/>
      <c r="F40" s="58"/>
      <c r="H40" s="366"/>
      <c r="I40" s="58"/>
      <c r="K40" s="61"/>
      <c r="L40" s="60" t="s">
        <v>85</v>
      </c>
      <c r="M40" s="162">
        <v>465</v>
      </c>
      <c r="N40" s="75"/>
      <c r="S40" s="96"/>
      <c r="T40" s="96"/>
      <c r="U40" s="62"/>
    </row>
    <row r="41" spans="1:23" ht="13.5" thickBot="1">
      <c r="A41" s="65"/>
      <c r="D41" s="366"/>
      <c r="H41" s="366"/>
      <c r="K41" s="61"/>
      <c r="M41" s="163"/>
      <c r="N41" s="75"/>
      <c r="S41" s="96"/>
      <c r="T41" s="96"/>
      <c r="U41" s="62"/>
    </row>
    <row r="42" spans="1:23" ht="13.5" thickBot="1">
      <c r="A42" s="65"/>
      <c r="B42" s="366" t="s">
        <v>223</v>
      </c>
      <c r="D42" s="366"/>
      <c r="H42" s="366"/>
      <c r="K42" s="61"/>
      <c r="L42" s="60" t="s">
        <v>86</v>
      </c>
      <c r="M42" s="162">
        <v>585</v>
      </c>
      <c r="N42" s="75"/>
      <c r="Q42" s="96" t="s">
        <v>87</v>
      </c>
      <c r="R42" s="91" t="s">
        <v>38</v>
      </c>
      <c r="S42" s="164">
        <v>0</v>
      </c>
      <c r="T42" s="165"/>
      <c r="U42" s="62"/>
    </row>
    <row r="43" spans="1:23" ht="13.9" customHeight="1">
      <c r="A43" s="65"/>
      <c r="B43" s="366" t="s">
        <v>259</v>
      </c>
      <c r="D43" s="366"/>
      <c r="K43" s="61"/>
      <c r="M43" s="163"/>
      <c r="N43" s="75"/>
      <c r="P43" s="79" t="s">
        <v>88</v>
      </c>
      <c r="S43" s="96"/>
      <c r="T43" s="96"/>
      <c r="U43" s="62"/>
    </row>
    <row r="44" spans="1:23">
      <c r="A44" s="65"/>
      <c r="B44" s="366" t="s">
        <v>260</v>
      </c>
      <c r="D44" s="366"/>
      <c r="K44" s="61"/>
      <c r="L44" s="60" t="s">
        <v>89</v>
      </c>
      <c r="M44" s="162">
        <v>105</v>
      </c>
      <c r="N44" s="75"/>
      <c r="S44" s="96"/>
      <c r="T44" s="96"/>
      <c r="U44" s="62"/>
      <c r="V44" s="166"/>
    </row>
    <row r="45" spans="1:23" ht="12" customHeight="1" thickBot="1">
      <c r="A45" s="65"/>
      <c r="B45" s="58" t="s">
        <v>224</v>
      </c>
      <c r="F45" s="58"/>
      <c r="H45" s="58"/>
      <c r="I45" s="58"/>
      <c r="K45" s="61"/>
      <c r="M45" s="163"/>
      <c r="N45" s="75"/>
      <c r="S45" s="96"/>
      <c r="T45" s="96"/>
      <c r="U45" s="62"/>
      <c r="V45" s="166"/>
    </row>
    <row r="46" spans="1:23" ht="13.5" thickBot="1">
      <c r="A46" s="65"/>
      <c r="B46" s="366"/>
      <c r="D46" s="366"/>
      <c r="K46" s="61"/>
      <c r="L46" s="60" t="s">
        <v>90</v>
      </c>
      <c r="M46" s="162">
        <v>0</v>
      </c>
      <c r="N46" s="75"/>
      <c r="Q46" s="96" t="s">
        <v>91</v>
      </c>
      <c r="R46" s="91" t="s">
        <v>38</v>
      </c>
      <c r="S46" s="155">
        <f>SUM(S11,S34,S38,S42)</f>
        <v>1195</v>
      </c>
      <c r="T46" s="156"/>
      <c r="U46" s="62"/>
    </row>
    <row r="47" spans="1:23">
      <c r="A47" s="65"/>
      <c r="B47" s="366" t="s">
        <v>266</v>
      </c>
      <c r="D47" s="366"/>
      <c r="K47" s="61"/>
      <c r="M47" s="167"/>
      <c r="N47" s="75"/>
      <c r="S47" s="96"/>
      <c r="T47" s="96"/>
      <c r="U47" s="62"/>
    </row>
    <row r="48" spans="1:23">
      <c r="A48" s="65"/>
      <c r="B48" s="366"/>
      <c r="D48" s="366"/>
      <c r="F48" s="168"/>
      <c r="K48" s="61"/>
      <c r="L48" s="60" t="s">
        <v>92</v>
      </c>
      <c r="M48" s="169">
        <f>SUM(M40,M42,M44,M46)</f>
        <v>1155</v>
      </c>
      <c r="N48" s="75"/>
      <c r="S48" s="96"/>
      <c r="T48" s="96"/>
      <c r="U48" s="62"/>
    </row>
    <row r="49" spans="1:26" ht="4.1500000000000004" customHeight="1">
      <c r="A49" s="65"/>
      <c r="K49" s="61"/>
      <c r="N49" s="75"/>
      <c r="S49" s="96"/>
      <c r="T49" s="96"/>
      <c r="U49" s="62"/>
    </row>
    <row r="50" spans="1:26" ht="2.25" customHeight="1" thickBot="1">
      <c r="A50" s="53"/>
      <c r="B50" s="54"/>
      <c r="C50" s="54"/>
      <c r="D50" s="54"/>
      <c r="E50" s="54"/>
      <c r="F50" s="54"/>
      <c r="G50" s="54"/>
      <c r="H50" s="54"/>
      <c r="I50" s="54"/>
      <c r="J50" s="95"/>
      <c r="K50" s="55"/>
      <c r="L50" s="54"/>
      <c r="M50" s="54"/>
      <c r="N50" s="95"/>
      <c r="O50" s="70"/>
      <c r="P50" s="69"/>
      <c r="Q50" s="69"/>
      <c r="R50" s="69"/>
      <c r="S50" s="170"/>
      <c r="T50" s="170"/>
      <c r="U50" s="71"/>
    </row>
    <row r="51" spans="1:26" ht="3.75" customHeight="1" thickTop="1">
      <c r="A51" s="65"/>
      <c r="B51" s="366" t="s">
        <v>191</v>
      </c>
      <c r="J51" s="45"/>
      <c r="N51" s="75"/>
      <c r="O51" s="171"/>
      <c r="S51" s="96"/>
      <c r="T51" s="96"/>
      <c r="U51" s="172"/>
    </row>
    <row r="52" spans="1:26">
      <c r="A52" s="59" t="s">
        <v>93</v>
      </c>
      <c r="B52" s="58"/>
      <c r="C52" s="173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75"/>
      <c r="O52" s="175" t="s">
        <v>94</v>
      </c>
      <c r="S52" s="96"/>
      <c r="T52" s="96"/>
      <c r="U52" s="176"/>
      <c r="Y52">
        <v>0</v>
      </c>
    </row>
    <row r="53" spans="1:26" ht="12.75" customHeight="1" thickBot="1">
      <c r="A53" s="65"/>
      <c r="B53" s="57"/>
      <c r="E53" s="177"/>
      <c r="G53" s="178"/>
      <c r="H53" s="178"/>
      <c r="I53" s="179"/>
      <c r="J53" s="178"/>
      <c r="K53" s="180"/>
      <c r="L53" s="180"/>
      <c r="M53" s="180"/>
      <c r="N53" s="75"/>
      <c r="O53" s="181"/>
      <c r="S53" s="96"/>
      <c r="T53" s="96"/>
      <c r="U53" s="176"/>
    </row>
    <row r="54" spans="1:26" ht="12.75" customHeight="1" thickBot="1">
      <c r="A54" s="182"/>
      <c r="B54" s="377" t="s">
        <v>261</v>
      </c>
      <c r="C54" s="58"/>
      <c r="E54" s="98"/>
      <c r="F54" s="98"/>
      <c r="G54" s="58"/>
      <c r="I54" s="183"/>
      <c r="J54" s="310"/>
      <c r="K54" s="174"/>
      <c r="L54" s="174"/>
      <c r="M54" s="174"/>
      <c r="N54" s="75"/>
      <c r="O54" s="181" t="s">
        <v>95</v>
      </c>
      <c r="S54" s="155">
        <f>M48</f>
        <v>1155</v>
      </c>
      <c r="T54" s="156"/>
      <c r="U54" s="176"/>
    </row>
    <row r="55" spans="1:26" ht="11.25" customHeight="1" thickBot="1">
      <c r="A55" s="182"/>
      <c r="B55" s="265" t="s">
        <v>263</v>
      </c>
      <c r="C55" s="447"/>
      <c r="D55" s="448"/>
      <c r="E55" s="449"/>
      <c r="F55" s="450"/>
      <c r="G55" s="451"/>
      <c r="H55" s="452"/>
      <c r="I55" s="453"/>
      <c r="J55" s="454"/>
      <c r="K55" s="455"/>
      <c r="L55" s="455"/>
      <c r="M55" s="174"/>
      <c r="N55" s="75"/>
      <c r="O55" s="181"/>
      <c r="S55" s="96"/>
      <c r="T55" s="96"/>
      <c r="U55" s="176"/>
      <c r="Y55">
        <v>42</v>
      </c>
      <c r="Z55" s="346" t="s">
        <v>209</v>
      </c>
    </row>
    <row r="56" spans="1:26" ht="12.75" customHeight="1" thickBot="1">
      <c r="A56" s="182"/>
      <c r="B56" s="57"/>
      <c r="E56" s="184"/>
      <c r="F56" s="57"/>
      <c r="G56" s="57"/>
      <c r="H56" s="174"/>
      <c r="I56" s="174"/>
      <c r="J56" s="310"/>
      <c r="K56" s="174"/>
      <c r="L56" s="174"/>
      <c r="M56" s="174"/>
      <c r="N56" s="75"/>
      <c r="O56" s="181" t="s">
        <v>96</v>
      </c>
      <c r="S56" s="155">
        <f>S46</f>
        <v>1195</v>
      </c>
      <c r="T56" s="156"/>
      <c r="U56" s="176"/>
      <c r="Y56" s="230">
        <v>2</v>
      </c>
      <c r="Z56" s="346" t="s">
        <v>210</v>
      </c>
    </row>
    <row r="57" spans="1:26" ht="11.25" customHeight="1" thickBot="1">
      <c r="A57" s="182"/>
      <c r="B57" s="265" t="s">
        <v>264</v>
      </c>
      <c r="C57" s="174"/>
      <c r="G57" s="174"/>
      <c r="H57" s="174"/>
      <c r="I57" s="174"/>
      <c r="J57" s="310"/>
      <c r="K57" s="174"/>
      <c r="L57" s="174"/>
      <c r="M57" s="174"/>
      <c r="N57" s="75"/>
      <c r="O57" s="181"/>
      <c r="S57" s="96"/>
      <c r="T57" s="96"/>
      <c r="U57" s="176"/>
      <c r="Y57">
        <f>Y55*Y56</f>
        <v>84</v>
      </c>
      <c r="Z57" s="346" t="s">
        <v>212</v>
      </c>
    </row>
    <row r="58" spans="1:26" ht="12.75" customHeight="1" thickBot="1">
      <c r="A58" s="182"/>
      <c r="B58" s="265" t="s">
        <v>265</v>
      </c>
      <c r="E58" s="184"/>
      <c r="F58" s="174"/>
      <c r="G58" s="174"/>
      <c r="H58" s="174"/>
      <c r="I58" s="174"/>
      <c r="J58" s="311"/>
      <c r="K58" s="174"/>
      <c r="L58" s="174"/>
      <c r="M58" s="174"/>
      <c r="N58" s="75"/>
      <c r="O58" s="181" t="s">
        <v>97</v>
      </c>
      <c r="S58" s="155">
        <f>SUM(S54-S56)</f>
        <v>-40</v>
      </c>
      <c r="T58" s="156"/>
      <c r="U58" s="176"/>
      <c r="Y58">
        <v>-65</v>
      </c>
      <c r="Z58" s="346" t="s">
        <v>211</v>
      </c>
    </row>
    <row r="59" spans="1:26" ht="5.25" customHeight="1" thickBot="1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95"/>
      <c r="O59" s="185"/>
      <c r="P59" s="69"/>
      <c r="Q59" s="69"/>
      <c r="R59" s="69"/>
      <c r="S59" s="69"/>
      <c r="T59" s="69"/>
      <c r="U59" s="186"/>
    </row>
    <row r="60" spans="1:26" ht="13.5" thickTop="1">
      <c r="A60" s="60" t="s">
        <v>98</v>
      </c>
      <c r="Y60" s="230">
        <f>Y57+Y58</f>
        <v>19</v>
      </c>
    </row>
    <row r="63" spans="1:26">
      <c r="B63" s="366" t="s">
        <v>262</v>
      </c>
      <c r="I63" s="366"/>
    </row>
    <row r="64" spans="1:26">
      <c r="S64" s="261">
        <v>1007</v>
      </c>
      <c r="W64">
        <f>114-65</f>
        <v>49</v>
      </c>
    </row>
    <row r="65" spans="10:25">
      <c r="S65" s="261">
        <f>M42</f>
        <v>585</v>
      </c>
    </row>
    <row r="66" spans="10:25">
      <c r="S66" s="261">
        <f>S64-S65</f>
        <v>422</v>
      </c>
    </row>
    <row r="68" spans="10:25">
      <c r="J68" s="60">
        <v>1007</v>
      </c>
      <c r="Y68">
        <v>-53</v>
      </c>
    </row>
    <row r="69" spans="10:25">
      <c r="J69" s="60">
        <v>518</v>
      </c>
      <c r="Y69">
        <v>38</v>
      </c>
    </row>
    <row r="70" spans="10:25">
      <c r="J70" s="60">
        <f>J68-J69</f>
        <v>489</v>
      </c>
      <c r="Y70">
        <f>Y68+Y69</f>
        <v>-15</v>
      </c>
    </row>
    <row r="71" spans="10:25">
      <c r="S71" s="444"/>
      <c r="W71" t="s">
        <v>190</v>
      </c>
    </row>
    <row r="72" spans="10:25">
      <c r="S72" s="444"/>
    </row>
    <row r="73" spans="10:25">
      <c r="J73" s="60">
        <f>16*70</f>
        <v>1120</v>
      </c>
      <c r="S73" s="444"/>
    </row>
    <row r="74" spans="10:25">
      <c r="S74" s="444"/>
      <c r="Y74" t="s">
        <v>117</v>
      </c>
    </row>
    <row r="75" spans="10:25">
      <c r="S75" s="444"/>
    </row>
    <row r="76" spans="10:25">
      <c r="J76" s="60">
        <f>1120-585</f>
        <v>535</v>
      </c>
      <c r="S76" s="444"/>
    </row>
    <row r="77" spans="10:25">
      <c r="S77" s="444"/>
      <c r="Y77">
        <v>1552</v>
      </c>
    </row>
    <row r="78" spans="10:25">
      <c r="S78" s="330"/>
    </row>
    <row r="79" spans="10:25">
      <c r="S79" s="330"/>
    </row>
    <row r="80" spans="10:25">
      <c r="S80" s="330"/>
    </row>
    <row r="81" spans="19:19">
      <c r="S81" s="330"/>
    </row>
    <row r="82" spans="19:19">
      <c r="S82" s="330"/>
    </row>
    <row r="83" spans="19:19">
      <c r="S83" s="330"/>
    </row>
    <row r="84" spans="19:19">
      <c r="S84" s="330"/>
    </row>
  </sheetData>
  <phoneticPr fontId="18" type="noConversion"/>
  <hyperlinks>
    <hyperlink ref="O4" r:id="rId1"/>
  </hyperlinks>
  <printOptions horizontalCentered="1"/>
  <pageMargins left="0.2" right="0.2" top="1" bottom="1" header="0.5" footer="0.5"/>
  <pageSetup scale="90" orientation="portrait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Z190"/>
  <sheetViews>
    <sheetView showGridLines="0" showZeros="0" topLeftCell="A14" zoomScale="90" zoomScaleNormal="90" workbookViewId="0">
      <selection activeCell="H14" sqref="H14"/>
    </sheetView>
  </sheetViews>
  <sheetFormatPr defaultRowHeight="12.75" outlineLevelCol="1"/>
  <cols>
    <col min="1" max="1" width="11.7109375" customWidth="1"/>
    <col min="2" max="2" width="0.140625" customWidth="1" outlineLevel="1"/>
    <col min="3" max="3" width="3.7109375" hidden="1" customWidth="1" outlineLevel="1"/>
    <col min="4" max="4" width="10.7109375" customWidth="1"/>
    <col min="5" max="5" width="15.7109375" customWidth="1"/>
    <col min="6" max="6" width="1.85546875" style="349" hidden="1" customWidth="1"/>
    <col min="7" max="7" width="13.42578125" customWidth="1"/>
    <col min="8" max="8" width="2.140625" style="60" customWidth="1"/>
    <col min="9" max="9" width="8.85546875" customWidth="1"/>
    <col min="10" max="10" width="8.28515625" customWidth="1"/>
    <col min="11" max="11" width="7.7109375" customWidth="1"/>
    <col min="12" max="12" width="5.7109375" customWidth="1"/>
    <col min="13" max="13" width="10.7109375" customWidth="1"/>
    <col min="14" max="14" width="3.7109375" style="5" customWidth="1" outlineLevel="1"/>
    <col min="15" max="15" width="10.7109375" customWidth="1"/>
    <col min="16" max="16" width="14" customWidth="1"/>
    <col min="17" max="17" width="11" style="349" hidden="1" customWidth="1"/>
    <col min="18" max="18" width="12.7109375" style="1" customWidth="1"/>
    <col min="19" max="19" width="9.28515625" style="1" customWidth="1"/>
    <col min="20" max="20" width="8.42578125" style="1" customWidth="1"/>
    <col min="21" max="21" width="7.7109375" style="1" customWidth="1"/>
    <col min="22" max="22" width="5.85546875" style="1" customWidth="1"/>
    <col min="23" max="23" width="16.7109375" customWidth="1"/>
    <col min="24" max="24" width="3.7109375" customWidth="1"/>
    <col min="25" max="25" width="16.7109375" customWidth="1"/>
  </cols>
  <sheetData>
    <row r="1" spans="1:26" ht="7.5" customHeight="1">
      <c r="A1" s="4"/>
      <c r="B1" s="4"/>
      <c r="C1" s="4"/>
    </row>
    <row r="2" spans="1:26" s="7" customFormat="1" ht="69" customHeight="1">
      <c r="A2" s="22" t="s">
        <v>232</v>
      </c>
      <c r="B2" s="6"/>
      <c r="C2" s="6"/>
      <c r="D2" s="6"/>
      <c r="E2" s="6"/>
      <c r="F2" s="350"/>
      <c r="G2" s="6"/>
      <c r="H2" s="336"/>
      <c r="I2" s="6"/>
      <c r="J2" s="6"/>
      <c r="K2" s="6"/>
      <c r="L2" s="6"/>
      <c r="M2" s="6"/>
      <c r="N2" s="29"/>
      <c r="O2" s="6"/>
      <c r="P2" s="6"/>
      <c r="Q2" s="350"/>
      <c r="R2" s="10"/>
      <c r="S2" s="10"/>
      <c r="T2" s="10"/>
      <c r="U2" s="10"/>
      <c r="V2" s="10"/>
      <c r="Z2" s="20"/>
    </row>
    <row r="3" spans="1:26" ht="5.0999999999999996" customHeight="1">
      <c r="B3" s="304"/>
      <c r="C3" s="304"/>
      <c r="D3" s="304"/>
      <c r="E3" s="304"/>
      <c r="F3" s="351"/>
      <c r="G3" s="304"/>
      <c r="H3" s="337"/>
      <c r="I3" s="304"/>
      <c r="J3" s="304"/>
      <c r="K3" s="304"/>
      <c r="L3" s="304"/>
      <c r="M3" s="304"/>
      <c r="N3" s="305"/>
      <c r="O3" s="304"/>
      <c r="P3" s="2"/>
      <c r="Q3" s="351"/>
      <c r="Z3" s="20"/>
    </row>
    <row r="4" spans="1:26" s="281" customFormat="1" ht="14.25" customHeight="1">
      <c r="A4" s="472" t="s">
        <v>219</v>
      </c>
      <c r="B4" s="425"/>
      <c r="C4" s="425"/>
      <c r="D4" s="425"/>
      <c r="E4" s="425"/>
      <c r="F4" s="426"/>
      <c r="G4" s="425"/>
      <c r="H4" s="427"/>
      <c r="I4" s="425"/>
      <c r="J4" s="425"/>
      <c r="K4" s="425"/>
      <c r="L4" s="425"/>
      <c r="M4" s="425"/>
      <c r="N4" s="381"/>
      <c r="O4" s="331"/>
      <c r="P4" s="278"/>
      <c r="Q4" s="352"/>
      <c r="R4" s="279"/>
      <c r="S4" s="279"/>
      <c r="T4" s="280"/>
      <c r="U4" s="279"/>
      <c r="V4" s="279"/>
      <c r="Z4" s="282"/>
    </row>
    <row r="5" spans="1:26" ht="17.100000000000001" customHeight="1">
      <c r="A5" s="473"/>
      <c r="B5" s="445"/>
      <c r="C5" s="445"/>
      <c r="D5" s="445"/>
      <c r="E5" s="513" t="s">
        <v>220</v>
      </c>
      <c r="F5" s="513"/>
      <c r="G5" s="513"/>
      <c r="H5" s="513"/>
      <c r="I5" s="513"/>
      <c r="J5" s="513"/>
      <c r="K5" s="445"/>
      <c r="L5" s="445"/>
      <c r="M5" s="445"/>
      <c r="N5" s="382"/>
      <c r="O5" s="332"/>
      <c r="P5" s="2"/>
      <c r="Q5" s="2"/>
      <c r="T5" s="32"/>
      <c r="Z5" s="20"/>
    </row>
    <row r="6" spans="1:26" ht="39.75" customHeight="1">
      <c r="A6" s="516" t="s">
        <v>196</v>
      </c>
      <c r="B6" s="516"/>
      <c r="C6" s="516"/>
      <c r="D6" s="516"/>
      <c r="E6" s="516"/>
      <c r="F6" s="516"/>
      <c r="G6" s="516"/>
      <c r="H6" s="516"/>
      <c r="I6" s="516"/>
      <c r="J6" s="516"/>
      <c r="K6" s="516"/>
      <c r="L6" s="516"/>
      <c r="M6" s="516"/>
      <c r="N6" s="516"/>
      <c r="O6" s="446"/>
      <c r="P6" s="248"/>
      <c r="Q6" s="248"/>
      <c r="V6" s="32"/>
    </row>
    <row r="7" spans="1:26" ht="78" customHeight="1">
      <c r="A7" s="514" t="s">
        <v>228</v>
      </c>
      <c r="B7" s="515"/>
      <c r="C7" s="515"/>
      <c r="D7" s="515"/>
      <c r="E7" s="515"/>
      <c r="F7" s="515"/>
      <c r="G7" s="515"/>
      <c r="H7" s="515"/>
      <c r="I7" s="515"/>
      <c r="J7" s="515"/>
      <c r="K7" s="515"/>
      <c r="L7" s="515"/>
      <c r="M7" s="515"/>
      <c r="N7" s="515"/>
      <c r="O7" s="515"/>
      <c r="P7" s="2"/>
      <c r="Q7" s="2"/>
      <c r="T7" s="33"/>
    </row>
    <row r="8" spans="1:26" ht="4.5" customHeight="1">
      <c r="A8" s="387"/>
      <c r="B8" s="332" t="s">
        <v>193</v>
      </c>
      <c r="C8" s="332"/>
      <c r="D8" s="332"/>
      <c r="E8" s="332"/>
      <c r="F8" s="388"/>
      <c r="G8" s="332"/>
      <c r="H8" s="389"/>
      <c r="I8" s="332"/>
      <c r="J8" s="332"/>
      <c r="K8" s="332"/>
      <c r="L8" s="332"/>
      <c r="M8" s="332"/>
      <c r="N8" s="390"/>
      <c r="O8" s="332"/>
      <c r="P8" s="2"/>
      <c r="Q8" s="353"/>
    </row>
    <row r="9" spans="1:26" ht="15" customHeight="1">
      <c r="A9" s="399" t="s">
        <v>187</v>
      </c>
      <c r="B9" s="391"/>
      <c r="C9" s="391"/>
      <c r="D9" s="392"/>
      <c r="E9" s="392"/>
      <c r="F9" s="393"/>
      <c r="G9" s="394"/>
      <c r="H9" s="395"/>
      <c r="I9" s="394"/>
      <c r="J9" s="394"/>
      <c r="K9" s="394"/>
      <c r="L9" s="394"/>
      <c r="M9" s="394"/>
      <c r="N9" s="396"/>
      <c r="O9" s="394"/>
      <c r="P9" s="21"/>
      <c r="Q9" s="354"/>
      <c r="R9" s="9"/>
    </row>
    <row r="10" spans="1:26" ht="17.25" customHeight="1">
      <c r="A10" s="400" t="s">
        <v>231</v>
      </c>
      <c r="B10" s="397"/>
      <c r="C10" s="397"/>
      <c r="D10" s="398"/>
      <c r="E10" s="398"/>
      <c r="F10" s="388"/>
      <c r="G10" s="332"/>
      <c r="H10" s="389"/>
      <c r="I10" s="332"/>
      <c r="J10" s="332"/>
      <c r="K10" s="332"/>
      <c r="L10" s="332"/>
      <c r="M10" s="332"/>
      <c r="N10" s="390"/>
      <c r="O10" s="332"/>
      <c r="P10" s="21"/>
      <c r="R10" s="9"/>
    </row>
    <row r="11" spans="1:26" ht="15" customHeight="1">
      <c r="A11" s="25"/>
      <c r="B11" s="24"/>
      <c r="C11" s="24"/>
      <c r="G11" s="2"/>
      <c r="H11" s="338"/>
      <c r="I11" s="2"/>
      <c r="J11" s="2"/>
      <c r="K11" s="2"/>
      <c r="L11" s="2"/>
      <c r="M11" s="2"/>
      <c r="O11" s="2"/>
      <c r="P11" s="21"/>
      <c r="R11" s="9"/>
    </row>
    <row r="12" spans="1:26" s="8" customFormat="1" ht="15" customHeight="1">
      <c r="A12" s="9"/>
      <c r="D12" s="21"/>
      <c r="E12" s="21"/>
      <c r="F12" s="355"/>
      <c r="G12" s="9"/>
      <c r="H12" s="104"/>
      <c r="I12" s="27" t="s">
        <v>7</v>
      </c>
      <c r="J12" s="511" t="s">
        <v>5</v>
      </c>
      <c r="K12" s="512"/>
      <c r="L12" s="274" t="s">
        <v>6</v>
      </c>
      <c r="M12" s="266"/>
      <c r="N12" s="275"/>
      <c r="O12" s="276"/>
      <c r="P12" s="276"/>
      <c r="Q12" s="355"/>
      <c r="R12" s="266"/>
      <c r="S12" s="27" t="s">
        <v>7</v>
      </c>
      <c r="T12" s="511" t="s">
        <v>5</v>
      </c>
      <c r="U12" s="512"/>
      <c r="V12" s="274" t="s">
        <v>6</v>
      </c>
    </row>
    <row r="13" spans="1:26" s="8" customFormat="1" ht="12.75" customHeight="1">
      <c r="A13" s="267" t="s">
        <v>192</v>
      </c>
      <c r="B13" s="268"/>
      <c r="C13" s="268"/>
      <c r="D13" s="269" t="s">
        <v>0</v>
      </c>
      <c r="E13" s="269"/>
      <c r="F13" s="356"/>
      <c r="G13" s="267" t="s">
        <v>1</v>
      </c>
      <c r="H13" s="267"/>
      <c r="I13" s="267" t="s">
        <v>2</v>
      </c>
      <c r="J13" s="270" t="s">
        <v>4</v>
      </c>
      <c r="K13" s="271" t="s">
        <v>141</v>
      </c>
      <c r="L13" s="271" t="s">
        <v>9</v>
      </c>
      <c r="M13" s="272" t="s">
        <v>192</v>
      </c>
      <c r="N13" s="273"/>
      <c r="O13" s="269" t="s">
        <v>0</v>
      </c>
      <c r="P13" s="269"/>
      <c r="Q13" s="356"/>
      <c r="R13" s="267" t="s">
        <v>1</v>
      </c>
      <c r="S13" s="267" t="s">
        <v>2</v>
      </c>
      <c r="T13" s="270" t="s">
        <v>4</v>
      </c>
      <c r="U13" s="271" t="s">
        <v>141</v>
      </c>
      <c r="V13" s="271" t="s">
        <v>9</v>
      </c>
      <c r="Y13"/>
      <c r="Z13"/>
    </row>
    <row r="14" spans="1:26" ht="21" customHeight="1">
      <c r="A14" s="415">
        <v>0.375</v>
      </c>
      <c r="B14" s="319"/>
      <c r="C14" s="477"/>
      <c r="D14" s="421" t="s">
        <v>125</v>
      </c>
      <c r="E14" s="421" t="s">
        <v>159</v>
      </c>
      <c r="F14" s="428"/>
      <c r="G14" s="431">
        <v>32</v>
      </c>
      <c r="H14" s="443" t="s">
        <v>11</v>
      </c>
      <c r="I14" s="420"/>
      <c r="J14" s="422">
        <v>0</v>
      </c>
      <c r="K14" s="417">
        <v>1</v>
      </c>
      <c r="L14" s="418"/>
      <c r="M14" s="415"/>
      <c r="N14" s="430"/>
      <c r="O14" s="416"/>
      <c r="P14" s="416"/>
      <c r="Q14" s="428"/>
      <c r="R14" s="433"/>
      <c r="S14" s="424"/>
      <c r="T14" s="422"/>
      <c r="U14" s="417"/>
      <c r="V14" s="418"/>
      <c r="W14" s="20"/>
      <c r="X14" s="1"/>
      <c r="Y14" s="9" t="s">
        <v>143</v>
      </c>
      <c r="Z14" s="8">
        <v>12</v>
      </c>
    </row>
    <row r="15" spans="1:26" ht="12.75" customHeight="1">
      <c r="A15" s="23"/>
      <c r="B15" s="319"/>
      <c r="C15" s="319"/>
      <c r="D15" s="421" t="s">
        <v>251</v>
      </c>
      <c r="E15" s="421" t="s">
        <v>247</v>
      </c>
      <c r="F15" s="428"/>
      <c r="G15" s="431">
        <v>18</v>
      </c>
      <c r="H15" s="177" t="s">
        <v>11</v>
      </c>
      <c r="I15" s="420"/>
      <c r="J15" s="422">
        <v>21</v>
      </c>
      <c r="K15" s="417"/>
      <c r="L15" s="418"/>
      <c r="M15" s="420"/>
      <c r="N15" s="430"/>
      <c r="O15" s="416"/>
      <c r="P15" s="416"/>
      <c r="Q15" s="428"/>
      <c r="R15" s="431"/>
      <c r="S15" s="420"/>
      <c r="T15" s="422"/>
      <c r="U15" s="434"/>
      <c r="V15" s="418"/>
      <c r="W15" s="18"/>
      <c r="X15" s="1"/>
      <c r="Y15" s="9" t="s">
        <v>142</v>
      </c>
      <c r="Z15" s="421">
        <v>14</v>
      </c>
    </row>
    <row r="16" spans="1:26" ht="12.75" customHeight="1">
      <c r="A16" s="383"/>
      <c r="B16" s="319"/>
      <c r="C16" s="319"/>
      <c r="D16" s="421" t="s">
        <v>253</v>
      </c>
      <c r="E16" s="421" t="s">
        <v>236</v>
      </c>
      <c r="F16" s="428"/>
      <c r="G16" s="429">
        <v>17</v>
      </c>
      <c r="H16" s="432" t="s">
        <v>11</v>
      </c>
      <c r="I16" s="420"/>
      <c r="J16" s="422">
        <v>10</v>
      </c>
      <c r="K16" s="417"/>
      <c r="L16" s="418"/>
      <c r="M16" s="420"/>
      <c r="N16" s="430"/>
      <c r="O16" s="416"/>
      <c r="P16" s="416"/>
      <c r="Q16" s="428"/>
      <c r="R16" s="431"/>
      <c r="S16" s="420"/>
      <c r="T16" s="422"/>
      <c r="U16" s="417"/>
      <c r="V16" s="418"/>
      <c r="W16" s="1"/>
      <c r="X16" s="1"/>
      <c r="Y16" s="9" t="s">
        <v>146</v>
      </c>
      <c r="Z16" s="8">
        <v>13</v>
      </c>
    </row>
    <row r="17" spans="1:26" ht="12.75" customHeight="1">
      <c r="A17" s="383"/>
      <c r="B17" s="319"/>
      <c r="C17" s="319"/>
      <c r="D17" s="421" t="s">
        <v>246</v>
      </c>
      <c r="E17" s="421" t="s">
        <v>245</v>
      </c>
      <c r="F17" s="428"/>
      <c r="G17" s="479" t="s">
        <v>255</v>
      </c>
      <c r="H17" s="441"/>
      <c r="I17" s="420"/>
      <c r="J17" s="422">
        <v>0</v>
      </c>
      <c r="K17" s="417"/>
      <c r="L17" s="418"/>
      <c r="M17" s="420"/>
      <c r="N17" s="430"/>
      <c r="O17" s="416"/>
      <c r="P17" s="416"/>
      <c r="Q17" s="428"/>
      <c r="R17" s="431"/>
      <c r="S17" s="420"/>
      <c r="T17" s="422"/>
      <c r="U17" s="417"/>
      <c r="V17" s="418"/>
      <c r="W17" s="18"/>
      <c r="X17" s="1"/>
      <c r="Y17" s="9" t="s">
        <v>145</v>
      </c>
      <c r="Z17" s="421">
        <v>15</v>
      </c>
    </row>
    <row r="18" spans="1:26" ht="8.25" customHeight="1">
      <c r="A18" s="383"/>
      <c r="B18" s="319"/>
      <c r="C18" s="319"/>
      <c r="D18" s="478"/>
      <c r="E18" s="478"/>
      <c r="F18" s="423"/>
      <c r="G18" s="436"/>
      <c r="H18" s="177"/>
      <c r="I18" s="424"/>
      <c r="J18" s="422"/>
      <c r="K18" s="417"/>
      <c r="L18" s="418"/>
      <c r="M18" s="415"/>
      <c r="N18" s="430"/>
      <c r="O18" s="416"/>
      <c r="P18" s="416"/>
      <c r="Q18" s="423"/>
      <c r="R18" s="429"/>
      <c r="S18" s="424"/>
      <c r="T18" s="422"/>
      <c r="U18" s="438"/>
      <c r="V18" s="418"/>
      <c r="W18" s="18"/>
      <c r="X18" s="1"/>
      <c r="Y18" s="9"/>
    </row>
    <row r="19" spans="1:26" ht="12.6" customHeight="1">
      <c r="A19" s="415">
        <v>0.38194444444444398</v>
      </c>
      <c r="B19" s="319"/>
      <c r="C19" s="319"/>
      <c r="D19" s="421" t="s">
        <v>237</v>
      </c>
      <c r="E19" s="421" t="s">
        <v>238</v>
      </c>
      <c r="F19" s="428"/>
      <c r="G19" s="429">
        <v>16</v>
      </c>
      <c r="H19" s="432" t="s">
        <v>10</v>
      </c>
      <c r="I19" s="420"/>
      <c r="J19" s="422">
        <v>0</v>
      </c>
      <c r="K19" s="417"/>
      <c r="L19" s="418"/>
      <c r="M19" s="415"/>
      <c r="N19" s="430"/>
      <c r="O19" s="416"/>
      <c r="P19" s="416"/>
      <c r="Q19" s="428"/>
      <c r="R19" s="431"/>
      <c r="S19" s="420"/>
      <c r="T19" s="422"/>
      <c r="U19" s="417"/>
      <c r="V19" s="419"/>
      <c r="W19" s="1"/>
      <c r="X19" s="1"/>
      <c r="Y19" s="9" t="s">
        <v>144</v>
      </c>
      <c r="Z19" s="421">
        <v>3</v>
      </c>
    </row>
    <row r="20" spans="1:26" ht="12.6" customHeight="1">
      <c r="A20" s="23"/>
      <c r="B20" s="319"/>
      <c r="C20" s="319"/>
      <c r="D20" s="421" t="s">
        <v>243</v>
      </c>
      <c r="E20" s="421" t="s">
        <v>244</v>
      </c>
      <c r="F20" s="428"/>
      <c r="G20" s="429">
        <v>23</v>
      </c>
      <c r="H20" s="432" t="s">
        <v>11</v>
      </c>
      <c r="I20" s="420"/>
      <c r="J20" s="422">
        <v>0</v>
      </c>
      <c r="K20" s="417"/>
      <c r="L20" s="418"/>
      <c r="M20" s="415"/>
      <c r="N20" s="430"/>
      <c r="O20" s="416"/>
      <c r="P20" s="416"/>
      <c r="Q20" s="439"/>
      <c r="R20" s="424"/>
      <c r="S20" s="424"/>
      <c r="T20" s="422"/>
      <c r="U20" s="417"/>
      <c r="V20" s="440"/>
      <c r="W20" s="1"/>
      <c r="X20" s="1"/>
      <c r="Y20" s="242"/>
      <c r="Z20" s="8"/>
    </row>
    <row r="21" spans="1:26" ht="12.75" customHeight="1">
      <c r="A21" s="383"/>
      <c r="B21" s="319"/>
      <c r="C21" s="319"/>
      <c r="D21" s="421" t="s">
        <v>240</v>
      </c>
      <c r="E21" s="421" t="s">
        <v>254</v>
      </c>
      <c r="G21" s="429">
        <v>15</v>
      </c>
      <c r="H21" s="58" t="s">
        <v>10</v>
      </c>
      <c r="I21" s="420"/>
      <c r="J21" s="422">
        <v>0</v>
      </c>
      <c r="K21" s="417"/>
      <c r="L21" s="418"/>
      <c r="M21" s="420"/>
      <c r="N21" s="420"/>
      <c r="O21" s="416"/>
      <c r="P21" s="416"/>
      <c r="Q21" s="428"/>
      <c r="R21" s="431"/>
      <c r="S21" s="424"/>
      <c r="T21" s="422"/>
      <c r="U21" s="417"/>
      <c r="V21" s="417"/>
      <c r="W21" s="1"/>
      <c r="X21" s="1"/>
      <c r="Y21" s="242"/>
    </row>
    <row r="22" spans="1:26" ht="12.75" customHeight="1">
      <c r="A22" s="384"/>
      <c r="B22" s="319"/>
      <c r="C22" s="319"/>
      <c r="D22" s="421" t="s">
        <v>242</v>
      </c>
      <c r="E22" s="421" t="s">
        <v>241</v>
      </c>
      <c r="F22" s="439"/>
      <c r="G22" s="429">
        <v>32</v>
      </c>
      <c r="H22" s="104" t="s">
        <v>206</v>
      </c>
      <c r="I22" s="420"/>
      <c r="J22" s="422">
        <v>21</v>
      </c>
      <c r="K22" s="417"/>
      <c r="L22" s="418"/>
      <c r="M22" s="420"/>
      <c r="N22" s="430"/>
      <c r="O22" s="416"/>
      <c r="P22" s="416"/>
      <c r="Q22" s="428"/>
      <c r="R22" s="431"/>
      <c r="S22" s="420"/>
      <c r="T22" s="422"/>
      <c r="U22" s="417"/>
      <c r="V22" s="417"/>
      <c r="W22" s="20"/>
      <c r="X22" s="1">
        <f>SUM(X14:X19)</f>
        <v>0</v>
      </c>
      <c r="Y22" s="242" t="s">
        <v>189</v>
      </c>
      <c r="Z22" s="8">
        <f>SUM(Z14:Z19)</f>
        <v>57</v>
      </c>
    </row>
    <row r="23" spans="1:26" ht="8.25" customHeight="1">
      <c r="A23" s="383"/>
      <c r="B23" s="319"/>
      <c r="C23" s="319"/>
      <c r="D23" s="478"/>
      <c r="E23" s="478"/>
      <c r="F23" s="423"/>
      <c r="G23" s="436"/>
      <c r="H23" s="177"/>
      <c r="I23" s="424"/>
      <c r="J23" s="422"/>
      <c r="K23" s="417"/>
      <c r="L23" s="418"/>
      <c r="M23" s="415"/>
      <c r="N23" s="430"/>
      <c r="O23" s="437"/>
      <c r="P23" s="421"/>
      <c r="Q23" s="423"/>
      <c r="R23" s="429"/>
      <c r="S23" s="424"/>
      <c r="T23" s="422"/>
      <c r="U23" s="438"/>
      <c r="V23" s="418"/>
      <c r="W23" s="18"/>
      <c r="X23" s="1"/>
    </row>
    <row r="24" spans="1:26" ht="12.75" customHeight="1">
      <c r="A24" s="415">
        <v>0.38888888888888901</v>
      </c>
      <c r="B24" s="319"/>
      <c r="C24" s="477"/>
      <c r="D24" s="421" t="s">
        <v>252</v>
      </c>
      <c r="E24" s="421" t="s">
        <v>235</v>
      </c>
      <c r="F24" s="428"/>
      <c r="G24" s="429">
        <v>18</v>
      </c>
      <c r="H24" s="104" t="s">
        <v>11</v>
      </c>
      <c r="I24" s="420"/>
      <c r="J24" s="422">
        <v>0</v>
      </c>
      <c r="K24" s="417"/>
      <c r="L24" s="418"/>
      <c r="M24" s="428"/>
      <c r="N24" s="430"/>
      <c r="O24" s="416"/>
      <c r="P24" s="416"/>
      <c r="Q24" s="428"/>
      <c r="R24" s="431"/>
      <c r="S24" s="424"/>
      <c r="T24" s="422"/>
      <c r="U24" s="417"/>
      <c r="V24" s="417"/>
      <c r="W24" s="1"/>
      <c r="X24" s="1"/>
      <c r="Z24">
        <f>SUM(Z14:Z19)</f>
        <v>57</v>
      </c>
    </row>
    <row r="25" spans="1:26" ht="12.75" customHeight="1">
      <c r="A25" s="23"/>
      <c r="B25" s="319"/>
      <c r="C25" s="319"/>
      <c r="D25" s="421" t="s">
        <v>250</v>
      </c>
      <c r="E25" s="421" t="s">
        <v>230</v>
      </c>
      <c r="F25" s="428"/>
      <c r="G25" s="431">
        <v>6</v>
      </c>
      <c r="H25" s="432" t="s">
        <v>10</v>
      </c>
      <c r="I25" s="420"/>
      <c r="J25" s="422">
        <v>0</v>
      </c>
      <c r="K25" s="417"/>
      <c r="L25" s="418"/>
      <c r="M25" s="415"/>
      <c r="N25" s="430"/>
      <c r="O25" s="416"/>
      <c r="P25" s="416"/>
      <c r="Q25" s="428"/>
      <c r="R25" s="431"/>
      <c r="S25" s="420"/>
      <c r="T25" s="422"/>
      <c r="U25" s="438"/>
      <c r="V25" s="418"/>
      <c r="W25" s="18"/>
      <c r="X25" s="1"/>
    </row>
    <row r="26" spans="1:26" ht="12.75" customHeight="1">
      <c r="B26" s="319"/>
      <c r="C26" s="477"/>
      <c r="D26" s="421" t="s">
        <v>233</v>
      </c>
      <c r="E26" s="421" t="s">
        <v>234</v>
      </c>
      <c r="F26" s="428"/>
      <c r="G26" s="429">
        <v>6</v>
      </c>
      <c r="H26" s="104" t="s">
        <v>10</v>
      </c>
      <c r="I26" s="420"/>
      <c r="J26" s="422">
        <v>23</v>
      </c>
      <c r="K26" s="417"/>
      <c r="L26" s="418"/>
      <c r="M26" s="415"/>
      <c r="N26" s="430"/>
      <c r="O26" s="416"/>
      <c r="P26" s="416"/>
      <c r="Q26" s="428"/>
      <c r="R26" s="431"/>
      <c r="S26" s="420"/>
      <c r="T26" s="422"/>
      <c r="U26" s="438"/>
      <c r="V26" s="417"/>
      <c r="W26" s="20"/>
      <c r="X26" s="1"/>
    </row>
    <row r="27" spans="1:26" ht="12.75" customHeight="1">
      <c r="A27" s="383"/>
      <c r="B27" s="319"/>
      <c r="C27" s="319"/>
      <c r="D27" s="421" t="s">
        <v>122</v>
      </c>
      <c r="E27" s="421" t="s">
        <v>121</v>
      </c>
      <c r="G27" s="420">
        <v>14</v>
      </c>
      <c r="H27" s="58" t="s">
        <v>10</v>
      </c>
      <c r="I27" s="420"/>
      <c r="J27" s="480">
        <v>54</v>
      </c>
      <c r="K27" s="417">
        <v>1</v>
      </c>
      <c r="L27" s="418"/>
      <c r="M27" s="415"/>
      <c r="N27" s="430"/>
      <c r="O27" s="416"/>
      <c r="P27" s="416"/>
      <c r="Q27" s="428"/>
      <c r="R27" s="424"/>
      <c r="S27" s="420"/>
      <c r="T27" s="422"/>
      <c r="U27" s="438"/>
      <c r="V27" s="417"/>
      <c r="W27" s="20"/>
      <c r="X27" s="1"/>
    </row>
    <row r="28" spans="1:26" ht="8.25" customHeight="1">
      <c r="A28" s="383"/>
      <c r="B28" s="319"/>
      <c r="C28" s="319"/>
      <c r="D28" s="478"/>
      <c r="E28" s="478"/>
      <c r="F28" s="423"/>
      <c r="G28" s="421"/>
      <c r="H28" s="177"/>
      <c r="I28" s="424"/>
      <c r="J28" s="422"/>
      <c r="K28" s="417"/>
      <c r="L28" s="418"/>
      <c r="M28" s="415"/>
      <c r="N28" s="430"/>
      <c r="O28" s="437"/>
      <c r="P28" s="421"/>
      <c r="Q28" s="423"/>
      <c r="R28" s="429"/>
      <c r="S28" s="424"/>
      <c r="T28" s="422"/>
      <c r="U28" s="438"/>
      <c r="V28" s="418"/>
      <c r="W28" s="18"/>
      <c r="X28" s="1"/>
    </row>
    <row r="29" spans="1:26" ht="12.75" customHeight="1">
      <c r="A29" s="428" t="s">
        <v>222</v>
      </c>
      <c r="B29" s="319"/>
      <c r="C29" s="319"/>
      <c r="D29" s="416" t="s">
        <v>194</v>
      </c>
      <c r="E29" s="416" t="s">
        <v>195</v>
      </c>
      <c r="F29" s="428"/>
      <c r="G29" s="433">
        <v>32</v>
      </c>
      <c r="H29" s="104" t="s">
        <v>206</v>
      </c>
      <c r="I29" s="420"/>
      <c r="J29" s="422">
        <v>14</v>
      </c>
      <c r="K29" s="417">
        <v>6</v>
      </c>
      <c r="L29" s="418"/>
      <c r="M29" s="415"/>
      <c r="N29" s="430"/>
      <c r="O29" s="421"/>
      <c r="P29" s="421"/>
      <c r="R29" s="420"/>
      <c r="S29" s="420"/>
      <c r="T29" s="422"/>
      <c r="U29" s="438"/>
      <c r="V29" s="417"/>
      <c r="W29" s="20"/>
      <c r="X29" s="1"/>
    </row>
    <row r="30" spans="1:26" ht="12.75" customHeight="1">
      <c r="A30" s="23"/>
      <c r="B30" s="319"/>
      <c r="C30" s="319"/>
      <c r="D30" s="416" t="s">
        <v>239</v>
      </c>
      <c r="E30" s="416" t="s">
        <v>195</v>
      </c>
      <c r="F30" s="428"/>
      <c r="G30" s="431">
        <v>13</v>
      </c>
      <c r="H30" s="432" t="s">
        <v>10</v>
      </c>
      <c r="I30" s="420"/>
      <c r="J30" s="422">
        <v>16</v>
      </c>
      <c r="K30" s="417">
        <v>3</v>
      </c>
      <c r="L30" s="419"/>
      <c r="M30" s="420"/>
      <c r="N30" s="430"/>
      <c r="O30" s="421"/>
      <c r="P30" s="421"/>
      <c r="R30" s="420"/>
      <c r="S30" s="420"/>
      <c r="T30" s="422"/>
      <c r="U30" s="417"/>
      <c r="V30" s="418"/>
      <c r="W30" s="18"/>
      <c r="X30" s="1"/>
    </row>
    <row r="31" spans="1:26" ht="12.75" customHeight="1">
      <c r="A31" s="23"/>
      <c r="B31" s="319"/>
      <c r="C31" s="477"/>
      <c r="D31" s="416" t="s">
        <v>227</v>
      </c>
      <c r="E31" s="416" t="s">
        <v>229</v>
      </c>
      <c r="F31" s="428"/>
      <c r="G31" s="431">
        <v>18</v>
      </c>
      <c r="H31" s="104" t="s">
        <v>11</v>
      </c>
      <c r="I31" s="420"/>
      <c r="J31" s="422">
        <v>0</v>
      </c>
      <c r="K31" s="417"/>
      <c r="L31" s="419"/>
      <c r="M31" s="415"/>
      <c r="N31" s="430"/>
      <c r="O31" s="421"/>
      <c r="P31" s="421"/>
      <c r="R31" s="420"/>
      <c r="S31" s="420"/>
      <c r="T31" s="422"/>
      <c r="U31" s="417"/>
      <c r="V31" s="418"/>
      <c r="W31" s="18"/>
      <c r="X31" s="1"/>
    </row>
    <row r="32" spans="1:26" ht="12.75" customHeight="1">
      <c r="A32" s="318"/>
      <c r="B32" s="319"/>
      <c r="C32" s="319"/>
      <c r="D32" s="416" t="s">
        <v>249</v>
      </c>
      <c r="E32" s="416" t="s">
        <v>248</v>
      </c>
      <c r="G32" s="431">
        <v>25</v>
      </c>
      <c r="H32" s="366" t="s">
        <v>206</v>
      </c>
      <c r="I32" s="420"/>
      <c r="J32" s="480">
        <v>0</v>
      </c>
      <c r="K32" s="417"/>
      <c r="L32" s="418"/>
      <c r="M32" s="421"/>
      <c r="N32" s="430"/>
      <c r="O32" s="416"/>
      <c r="P32" s="416"/>
      <c r="Q32" s="423"/>
      <c r="R32" s="424"/>
      <c r="S32" s="420"/>
      <c r="T32" s="422"/>
      <c r="U32" s="438"/>
      <c r="V32" s="418"/>
      <c r="W32" s="20"/>
      <c r="X32" s="1"/>
    </row>
    <row r="33" spans="1:25" ht="8.25" customHeight="1">
      <c r="A33" s="383"/>
      <c r="B33" s="30"/>
      <c r="C33" s="30"/>
      <c r="D33" s="435"/>
      <c r="E33" s="435"/>
      <c r="F33" s="423"/>
      <c r="G33" s="436"/>
      <c r="H33" s="177"/>
      <c r="I33" s="424"/>
      <c r="J33" s="422"/>
      <c r="K33" s="417"/>
      <c r="L33" s="418"/>
      <c r="M33" s="415"/>
      <c r="N33" s="430"/>
      <c r="O33" s="437"/>
      <c r="P33" s="421"/>
      <c r="Q33" s="423"/>
      <c r="R33" s="429"/>
      <c r="S33" s="424"/>
      <c r="T33" s="422"/>
      <c r="U33" s="438"/>
      <c r="V33" s="418"/>
      <c r="W33" s="18"/>
      <c r="X33" s="1"/>
    </row>
    <row r="34" spans="1:25" ht="12.75" customHeight="1">
      <c r="A34" s="415"/>
      <c r="B34" s="30"/>
      <c r="C34" s="30"/>
      <c r="F34" s="428"/>
      <c r="G34" s="431"/>
      <c r="H34" s="441"/>
      <c r="I34" s="420"/>
      <c r="J34" s="422"/>
      <c r="K34" s="417"/>
      <c r="L34" s="418"/>
      <c r="M34" s="415"/>
      <c r="N34" s="430"/>
      <c r="O34" s="416"/>
      <c r="P34" s="416"/>
      <c r="Q34" s="439"/>
      <c r="R34" s="424"/>
      <c r="S34" s="424"/>
      <c r="T34" s="422"/>
      <c r="U34" s="417"/>
      <c r="V34" s="418"/>
      <c r="W34" s="18"/>
      <c r="X34" s="1"/>
    </row>
    <row r="35" spans="1:25" ht="12.75" customHeight="1">
      <c r="A35" s="383"/>
      <c r="B35" s="30"/>
      <c r="C35" s="30"/>
      <c r="F35" s="428"/>
      <c r="G35" s="433"/>
      <c r="H35" s="177"/>
      <c r="I35" s="424"/>
      <c r="J35" s="422"/>
      <c r="K35" s="417"/>
      <c r="L35" s="418"/>
      <c r="M35" s="420"/>
      <c r="N35" t="s">
        <v>184</v>
      </c>
      <c r="O35" s="416"/>
      <c r="P35" s="416"/>
      <c r="Q35" s="428"/>
      <c r="R35" s="466"/>
      <c r="S35" s="420"/>
      <c r="T35" s="422"/>
      <c r="U35" s="417"/>
      <c r="V35" s="418"/>
      <c r="W35" s="18"/>
      <c r="X35" s="1"/>
    </row>
    <row r="36" spans="1:25" ht="12.75" customHeight="1">
      <c r="B36" s="30"/>
      <c r="C36" s="333"/>
      <c r="F36" s="428"/>
      <c r="G36" s="431"/>
      <c r="H36" s="432"/>
      <c r="I36" s="420"/>
      <c r="J36" s="422"/>
      <c r="K36" s="417"/>
      <c r="L36" s="418"/>
      <c r="M36" s="415"/>
      <c r="N36" t="s">
        <v>185</v>
      </c>
      <c r="O36" s="416"/>
      <c r="P36" s="416"/>
      <c r="Q36" s="428"/>
      <c r="R36" s="424"/>
      <c r="S36" s="424"/>
      <c r="T36" s="422"/>
      <c r="U36" s="417"/>
      <c r="V36" s="418"/>
      <c r="W36" s="18"/>
      <c r="X36" s="1"/>
    </row>
    <row r="37" spans="1:25" ht="12.75" customHeight="1">
      <c r="A37" s="383"/>
      <c r="B37" s="30"/>
      <c r="C37" s="30"/>
      <c r="F37" s="428"/>
      <c r="G37" s="431"/>
      <c r="H37" s="432"/>
      <c r="I37" s="420"/>
      <c r="J37" s="422"/>
      <c r="K37" s="417"/>
      <c r="L37" s="418"/>
      <c r="M37" s="420"/>
      <c r="N37" t="s">
        <v>186</v>
      </c>
      <c r="O37" s="416"/>
      <c r="P37" s="416"/>
      <c r="Q37" s="428"/>
      <c r="R37" s="442"/>
      <c r="S37" s="420"/>
      <c r="T37" s="422"/>
      <c r="U37" s="417"/>
      <c r="V37" s="418"/>
      <c r="W37" s="23"/>
      <c r="X37" s="9"/>
      <c r="Y37" s="9"/>
    </row>
    <row r="38" spans="1:25" ht="8.25" customHeight="1">
      <c r="A38" s="383"/>
      <c r="B38" s="30"/>
      <c r="C38" s="30"/>
      <c r="D38" s="435"/>
      <c r="E38" s="435"/>
      <c r="F38" s="423"/>
      <c r="G38" s="433"/>
      <c r="H38" s="177"/>
      <c r="I38" s="424"/>
      <c r="J38" s="422"/>
      <c r="K38" s="417"/>
      <c r="L38" s="418"/>
      <c r="M38" s="415"/>
      <c r="N38" s="430"/>
      <c r="O38" s="437"/>
      <c r="P38" s="421"/>
      <c r="Q38" s="423"/>
      <c r="R38" s="429"/>
      <c r="S38" s="424"/>
      <c r="T38" s="422"/>
      <c r="U38" s="438"/>
      <c r="V38" s="418"/>
      <c r="W38" s="18"/>
      <c r="X38" s="1"/>
    </row>
    <row r="39" spans="1:25" ht="12.75" customHeight="1">
      <c r="A39" s="415"/>
      <c r="B39" s="30"/>
      <c r="C39" s="30"/>
      <c r="D39" s="416"/>
      <c r="E39" s="416"/>
      <c r="G39" s="431"/>
      <c r="J39" s="422"/>
      <c r="K39" s="438"/>
      <c r="L39" s="418"/>
      <c r="M39" s="415"/>
      <c r="N39" s="430"/>
      <c r="O39" s="416"/>
      <c r="P39" s="416"/>
      <c r="Q39" s="428"/>
      <c r="R39" s="429"/>
      <c r="S39" s="420"/>
      <c r="T39" s="422"/>
      <c r="U39" s="438"/>
      <c r="V39" s="418"/>
      <c r="W39" s="403"/>
      <c r="X39" s="1"/>
    </row>
    <row r="40" spans="1:25" ht="12.75" customHeight="1">
      <c r="A40" s="383"/>
      <c r="B40" s="30"/>
      <c r="C40" s="30"/>
      <c r="D40" s="416"/>
      <c r="E40" s="416"/>
      <c r="G40" s="431"/>
      <c r="J40" s="422"/>
      <c r="K40" s="417"/>
      <c r="L40" s="418"/>
      <c r="M40" s="420"/>
      <c r="O40" s="416"/>
      <c r="P40" s="416"/>
      <c r="Q40" s="428"/>
      <c r="R40" s="431"/>
      <c r="S40" s="420"/>
      <c r="T40" s="422"/>
      <c r="U40" s="417"/>
      <c r="V40" s="418"/>
      <c r="W40" s="18"/>
      <c r="X40" s="1"/>
    </row>
    <row r="41" spans="1:25" ht="12.75" customHeight="1">
      <c r="A41" s="23"/>
      <c r="D41" s="416"/>
      <c r="E41" s="416"/>
      <c r="G41" s="431"/>
      <c r="J41" s="422"/>
      <c r="K41" s="417"/>
      <c r="L41" s="418"/>
      <c r="M41" s="415"/>
      <c r="S41" s="420"/>
      <c r="T41" s="422"/>
      <c r="U41" s="417"/>
      <c r="V41" s="418"/>
      <c r="W41" s="18"/>
      <c r="X41" s="9"/>
      <c r="Y41" s="9"/>
    </row>
    <row r="42" spans="1:25" ht="12.75" customHeight="1">
      <c r="A42" s="385"/>
      <c r="D42" s="416"/>
      <c r="E42" s="416"/>
      <c r="F42" s="439"/>
      <c r="G42" s="429"/>
      <c r="H42" s="104"/>
      <c r="I42" s="420"/>
      <c r="J42" s="422"/>
      <c r="K42" s="417"/>
      <c r="L42" s="418"/>
      <c r="M42" s="415"/>
      <c r="O42" s="416"/>
      <c r="P42" s="416"/>
      <c r="Q42" s="428"/>
      <c r="R42" s="431"/>
      <c r="S42" s="420"/>
      <c r="T42" s="422"/>
      <c r="U42" s="417"/>
      <c r="V42" s="418"/>
      <c r="W42" s="18"/>
      <c r="X42" s="9"/>
      <c r="Y42" s="9"/>
    </row>
    <row r="43" spans="1:25" ht="8.25" customHeight="1">
      <c r="A43" s="383"/>
      <c r="B43" s="30"/>
      <c r="C43" s="30"/>
      <c r="D43" s="435"/>
      <c r="E43" s="435"/>
      <c r="F43" s="423"/>
      <c r="G43" s="433"/>
      <c r="H43" s="177"/>
      <c r="I43" s="424"/>
      <c r="J43" s="422"/>
      <c r="K43" s="417"/>
      <c r="L43" s="418"/>
      <c r="M43" s="415"/>
      <c r="N43" s="430"/>
      <c r="O43" s="437"/>
      <c r="P43" s="421"/>
      <c r="Q43" s="423"/>
      <c r="R43" s="429"/>
      <c r="S43" s="424"/>
      <c r="T43" s="422"/>
      <c r="U43" s="438"/>
      <c r="V43" s="418"/>
      <c r="W43" s="18"/>
      <c r="X43" s="1"/>
    </row>
    <row r="44" spans="1:25">
      <c r="A44" s="415"/>
      <c r="B44" s="30"/>
      <c r="C44" s="30"/>
      <c r="D44" s="416"/>
      <c r="E44" s="416"/>
      <c r="F44" s="428"/>
      <c r="G44" s="431"/>
      <c r="H44" s="443"/>
      <c r="I44" s="420"/>
      <c r="J44" s="422"/>
      <c r="K44" s="438"/>
      <c r="L44" s="418"/>
      <c r="M44" s="415"/>
      <c r="N44" s="430"/>
      <c r="V44" s="418"/>
      <c r="W44" s="18"/>
      <c r="X44" s="9"/>
      <c r="Y44" s="9"/>
    </row>
    <row r="45" spans="1:25" ht="13.5" thickBot="1">
      <c r="A45" s="383"/>
      <c r="B45" s="30"/>
      <c r="C45" s="30"/>
      <c r="D45" s="416"/>
      <c r="E45" s="416"/>
      <c r="F45" s="428"/>
      <c r="G45" s="433"/>
      <c r="H45" s="177"/>
      <c r="I45" s="420"/>
      <c r="J45" s="422"/>
      <c r="K45" s="438"/>
      <c r="L45" s="418"/>
      <c r="M45" s="420"/>
      <c r="N45" s="430"/>
      <c r="V45" s="418"/>
      <c r="W45" s="18"/>
      <c r="X45" s="9"/>
      <c r="Y45" s="9"/>
    </row>
    <row r="46" spans="1:25" ht="12.75" customHeight="1">
      <c r="A46" s="11" t="s">
        <v>3</v>
      </c>
      <c r="B46" s="12"/>
      <c r="C46" s="12"/>
      <c r="D46" s="12"/>
      <c r="E46" s="12"/>
      <c r="F46" s="361"/>
      <c r="G46" s="13"/>
      <c r="H46" s="341"/>
      <c r="I46" s="12"/>
      <c r="J46" s="13"/>
      <c r="K46" s="417"/>
      <c r="L46" s="418"/>
      <c r="M46" s="415"/>
      <c r="O46" s="224"/>
      <c r="P46" s="224"/>
      <c r="Q46" s="364"/>
      <c r="R46"/>
      <c r="S46"/>
      <c r="V46" s="418"/>
      <c r="X46" s="9"/>
      <c r="Y46" s="9"/>
    </row>
    <row r="47" spans="1:25" ht="15" customHeight="1">
      <c r="A47" s="14" t="s">
        <v>221</v>
      </c>
      <c r="B47" s="15"/>
      <c r="C47" s="15"/>
      <c r="D47" s="36"/>
      <c r="E47" s="15"/>
      <c r="F47" s="362"/>
      <c r="G47" s="16"/>
      <c r="H47" s="342"/>
      <c r="I47" s="15"/>
      <c r="J47" s="16"/>
      <c r="K47" s="417"/>
      <c r="L47" s="418"/>
      <c r="M47" s="415"/>
      <c r="Q47" s="359"/>
      <c r="R47"/>
      <c r="S47"/>
      <c r="V47" s="418"/>
    </row>
    <row r="48" spans="1:25" ht="15" customHeight="1">
      <c r="A48" s="14"/>
      <c r="B48" s="15"/>
      <c r="C48" s="15"/>
      <c r="D48" s="15"/>
      <c r="E48" s="15"/>
      <c r="F48" s="362"/>
      <c r="G48" s="15"/>
      <c r="H48" s="342"/>
      <c r="I48" s="15"/>
      <c r="J48" s="16"/>
      <c r="K48" s="417"/>
      <c r="L48" s="418"/>
      <c r="M48" s="415"/>
      <c r="Q48" s="365"/>
      <c r="R48"/>
      <c r="S48"/>
      <c r="T48" s="422"/>
      <c r="U48" s="417"/>
      <c r="V48" s="418"/>
    </row>
    <row r="49" spans="1:25" ht="15" customHeight="1" thickBot="1">
      <c r="A49" s="28" t="s">
        <v>8</v>
      </c>
      <c r="B49" s="34"/>
      <c r="C49" s="34"/>
      <c r="D49" s="34"/>
      <c r="E49" s="34"/>
      <c r="F49" s="363"/>
      <c r="G49" s="35"/>
      <c r="H49" s="343"/>
      <c r="I49" s="34"/>
      <c r="J49" s="35"/>
      <c r="K49" s="438"/>
      <c r="L49" s="418"/>
      <c r="M49" s="415"/>
      <c r="R49" s="420"/>
      <c r="T49" s="422"/>
      <c r="U49" s="417"/>
      <c r="V49" s="418"/>
    </row>
    <row r="50" spans="1:25">
      <c r="D50" s="416"/>
      <c r="E50" s="416"/>
      <c r="F50" s="428"/>
      <c r="G50" s="436"/>
      <c r="H50" s="432"/>
      <c r="I50" s="420"/>
      <c r="J50" s="422"/>
      <c r="K50" s="417"/>
      <c r="L50" s="418"/>
      <c r="M50" s="420"/>
      <c r="R50" s="420"/>
      <c r="S50" s="420"/>
      <c r="T50" s="422"/>
      <c r="U50" s="417"/>
      <c r="V50" s="418"/>
    </row>
    <row r="51" spans="1:25">
      <c r="A51" s="346"/>
      <c r="D51" s="416"/>
      <c r="E51" s="416"/>
      <c r="F51" s="428"/>
      <c r="G51" s="429"/>
      <c r="I51" s="420"/>
      <c r="J51" s="422"/>
      <c r="K51" s="417"/>
      <c r="L51" s="418"/>
      <c r="M51" s="415"/>
      <c r="O51" s="421"/>
      <c r="P51" s="421"/>
      <c r="R51" s="420"/>
      <c r="S51" s="420"/>
      <c r="T51" s="422"/>
      <c r="U51" s="417"/>
      <c r="V51" s="418"/>
      <c r="W51" s="19"/>
      <c r="X51" s="1"/>
    </row>
    <row r="52" spans="1:25" ht="12.75" customHeight="1">
      <c r="A52" s="346"/>
      <c r="D52" s="416"/>
      <c r="E52" s="416"/>
      <c r="G52" s="420"/>
      <c r="I52" s="420"/>
      <c r="J52" s="422"/>
      <c r="K52" s="417"/>
      <c r="L52" s="418"/>
      <c r="M52" s="415"/>
      <c r="O52" s="421"/>
      <c r="P52" s="421"/>
      <c r="R52"/>
      <c r="S52"/>
      <c r="T52" s="422"/>
      <c r="U52" s="417"/>
      <c r="V52" s="418"/>
      <c r="W52" s="18"/>
      <c r="X52" s="1"/>
    </row>
    <row r="53" spans="1:25" ht="15.95" customHeight="1">
      <c r="R53"/>
      <c r="S53"/>
      <c r="T53"/>
      <c r="U53"/>
      <c r="V53"/>
      <c r="W53" s="18"/>
      <c r="X53" s="1"/>
    </row>
    <row r="54" spans="1:25" ht="12.75" customHeight="1">
      <c r="K54" s="417"/>
      <c r="L54" s="418"/>
      <c r="M54" s="421"/>
      <c r="Q54" s="428"/>
      <c r="R54" s="431"/>
      <c r="S54" s="420"/>
      <c r="T54" s="422"/>
      <c r="U54" s="417"/>
      <c r="V54" s="418"/>
      <c r="X54" s="9"/>
      <c r="Y54" s="9"/>
    </row>
    <row r="55" spans="1:25" ht="15" customHeight="1">
      <c r="K55" s="31"/>
      <c r="O55" s="421"/>
      <c r="P55" s="421"/>
      <c r="T55" s="315"/>
      <c r="U55" s="31"/>
      <c r="V55" s="26"/>
      <c r="W55" s="18"/>
      <c r="X55" s="1"/>
    </row>
    <row r="56" spans="1:25">
      <c r="K56" s="31"/>
      <c r="O56" s="421"/>
      <c r="P56" s="421"/>
      <c r="T56" s="315"/>
      <c r="U56"/>
      <c r="V56"/>
      <c r="W56" s="20"/>
      <c r="X56" s="1"/>
    </row>
    <row r="57" spans="1:25">
      <c r="T57"/>
      <c r="U57"/>
      <c r="V57"/>
      <c r="W57" s="18"/>
      <c r="X57" s="1"/>
    </row>
    <row r="58" spans="1:25">
      <c r="A58" s="277"/>
      <c r="B58" s="277"/>
      <c r="C58" s="286"/>
      <c r="D58" s="286"/>
      <c r="E58" s="287"/>
      <c r="F58" s="364"/>
      <c r="G58" s="224"/>
      <c r="J58" s="288"/>
      <c r="K58" s="224"/>
      <c r="T58"/>
      <c r="U58"/>
      <c r="V58"/>
      <c r="W58" s="18"/>
      <c r="X58" s="1"/>
    </row>
    <row r="59" spans="1:25" ht="12.75" customHeight="1">
      <c r="A59" s="277"/>
      <c r="B59" s="277"/>
      <c r="C59" s="286"/>
      <c r="D59" s="262"/>
      <c r="E59" s="262"/>
      <c r="F59" s="359"/>
      <c r="G59" s="322"/>
      <c r="H59" s="339"/>
      <c r="T59"/>
      <c r="U59"/>
      <c r="V59"/>
      <c r="W59" s="18"/>
      <c r="X59" s="1"/>
    </row>
    <row r="60" spans="1:25">
      <c r="A60" s="277"/>
      <c r="B60" s="277"/>
      <c r="C60" s="286"/>
      <c r="D60" s="416"/>
      <c r="E60" s="416"/>
      <c r="F60" s="428"/>
      <c r="G60" s="433"/>
      <c r="H60" s="286"/>
      <c r="I60" s="286"/>
      <c r="J60" s="288"/>
      <c r="K60" s="224"/>
      <c r="T60"/>
      <c r="U60"/>
      <c r="V60"/>
      <c r="W60" s="19"/>
    </row>
    <row r="61" spans="1:25">
      <c r="D61" s="416"/>
      <c r="E61" s="416"/>
      <c r="F61" s="428"/>
      <c r="G61" s="433"/>
      <c r="H61" s="77"/>
      <c r="N61"/>
      <c r="R61"/>
      <c r="S61"/>
      <c r="T61"/>
      <c r="U61"/>
      <c r="V61"/>
      <c r="W61" s="19"/>
    </row>
    <row r="62" spans="1:25">
      <c r="D62" s="416"/>
      <c r="E62" s="416"/>
      <c r="F62" s="428"/>
      <c r="G62" s="429"/>
      <c r="H62" s="77"/>
      <c r="N62"/>
      <c r="R62"/>
      <c r="S62"/>
      <c r="T62"/>
      <c r="U62"/>
      <c r="V62"/>
      <c r="W62" s="19"/>
    </row>
    <row r="63" spans="1:25" ht="11.25" customHeight="1">
      <c r="D63" s="1"/>
      <c r="E63" s="1"/>
      <c r="G63" s="1"/>
      <c r="H63" s="77"/>
      <c r="N63"/>
      <c r="R63"/>
      <c r="S63"/>
      <c r="T63"/>
      <c r="U63"/>
      <c r="V63"/>
    </row>
    <row r="64" spans="1:25" ht="12.75" customHeight="1"/>
    <row r="65" spans="10:21" ht="15" customHeight="1">
      <c r="T65" s="3"/>
    </row>
    <row r="66" spans="10:21" ht="19.5" customHeight="1">
      <c r="J66" s="241"/>
      <c r="K66" s="241"/>
    </row>
    <row r="67" spans="10:21" ht="14.25" customHeight="1"/>
    <row r="70" spans="10:21">
      <c r="J70" s="3"/>
      <c r="S70" s="320">
        <f>95/7</f>
        <v>13.5714285714286</v>
      </c>
      <c r="T70" s="3"/>
      <c r="U70" s="3"/>
    </row>
    <row r="71" spans="10:21">
      <c r="S71" s="320"/>
    </row>
    <row r="78" spans="10:21">
      <c r="M78" s="224"/>
    </row>
    <row r="79" spans="10:21">
      <c r="M79" s="224"/>
    </row>
    <row r="80" spans="10:21">
      <c r="M80" s="224"/>
    </row>
    <row r="81" spans="4:22">
      <c r="M81" s="224"/>
    </row>
    <row r="83" spans="4:22">
      <c r="I83">
        <f>SUM(I85:I89)</f>
        <v>2</v>
      </c>
      <c r="J83" t="s">
        <v>217</v>
      </c>
      <c r="M83" s="224"/>
    </row>
    <row r="84" spans="4:22">
      <c r="M84" s="224"/>
    </row>
    <row r="85" spans="4:22">
      <c r="G85" s="224" t="s">
        <v>75</v>
      </c>
      <c r="I85">
        <v>1</v>
      </c>
      <c r="M85" s="23"/>
      <c r="N85" s="30"/>
      <c r="O85" s="347"/>
      <c r="P85" s="347"/>
      <c r="Q85" s="357"/>
      <c r="R85" s="322"/>
      <c r="S85" s="320"/>
      <c r="T85" s="315"/>
      <c r="U85" s="316"/>
      <c r="V85" s="26"/>
    </row>
    <row r="86" spans="4:22">
      <c r="G86" s="224" t="s">
        <v>143</v>
      </c>
      <c r="I86">
        <v>1</v>
      </c>
      <c r="M86" s="9"/>
      <c r="N86" s="30"/>
      <c r="O86" s="347"/>
      <c r="P86" s="347"/>
      <c r="Q86" s="360"/>
      <c r="R86" s="17"/>
      <c r="S86" s="17"/>
      <c r="T86" s="315"/>
      <c r="U86" s="31"/>
      <c r="V86" s="26"/>
    </row>
    <row r="87" spans="4:22">
      <c r="G87" s="224" t="s">
        <v>142</v>
      </c>
      <c r="I87">
        <v>0</v>
      </c>
      <c r="M87" s="23"/>
      <c r="N87" s="30"/>
      <c r="O87" s="347"/>
      <c r="P87" s="347"/>
      <c r="Q87" s="357"/>
      <c r="R87" s="335"/>
      <c r="S87" s="348"/>
      <c r="T87" s="315"/>
      <c r="U87" s="402"/>
      <c r="V87" s="26"/>
    </row>
    <row r="88" spans="4:22">
      <c r="G88" s="224" t="s">
        <v>146</v>
      </c>
      <c r="I88">
        <v>0</v>
      </c>
    </row>
    <row r="89" spans="4:22">
      <c r="D89" s="286"/>
      <c r="E89" s="287"/>
      <c r="F89" s="364"/>
      <c r="G89" s="224" t="s">
        <v>144</v>
      </c>
      <c r="I89">
        <v>0</v>
      </c>
      <c r="J89" s="288"/>
      <c r="Q89" s="364"/>
    </row>
    <row r="90" spans="4:22">
      <c r="D90" s="262"/>
      <c r="E90" s="262"/>
      <c r="F90" s="359"/>
      <c r="G90" s="322"/>
      <c r="H90" s="339"/>
      <c r="Q90" s="359"/>
    </row>
    <row r="91" spans="4:22" ht="14.25">
      <c r="D91" s="345" t="s">
        <v>182</v>
      </c>
      <c r="E91" s="345" t="s">
        <v>181</v>
      </c>
      <c r="F91" s="365"/>
      <c r="G91" s="286"/>
      <c r="H91" s="286"/>
      <c r="I91" s="286"/>
      <c r="J91" s="288"/>
      <c r="Q91" s="365"/>
    </row>
    <row r="92" spans="4:22">
      <c r="D92" s="1">
        <v>71.3</v>
      </c>
      <c r="E92" s="1">
        <v>68.599999999999994</v>
      </c>
      <c r="G92" s="1"/>
      <c r="H92" s="77"/>
    </row>
    <row r="93" spans="4:22">
      <c r="D93" s="1">
        <v>123</v>
      </c>
      <c r="E93" s="1">
        <v>122</v>
      </c>
      <c r="G93" s="1"/>
      <c r="H93" s="77"/>
    </row>
    <row r="94" spans="4:22">
      <c r="D94" s="1" t="s">
        <v>179</v>
      </c>
      <c r="E94" s="1" t="s">
        <v>180</v>
      </c>
      <c r="G94" s="1"/>
      <c r="H94" s="77"/>
    </row>
    <row r="96" spans="4:22">
      <c r="O96" s="262"/>
      <c r="P96" s="262"/>
      <c r="R96" s="324"/>
      <c r="S96"/>
      <c r="T96"/>
      <c r="U96"/>
      <c r="V96"/>
    </row>
    <row r="99" spans="4:13">
      <c r="D99" s="5"/>
      <c r="E99" s="5"/>
      <c r="G99" s="1"/>
      <c r="H99" s="77"/>
      <c r="I99" s="1"/>
    </row>
    <row r="100" spans="4:13">
      <c r="D100" s="5"/>
      <c r="E100" s="5"/>
      <c r="G100" s="17"/>
      <c r="H100" s="91"/>
      <c r="I100" s="1"/>
      <c r="M100">
        <f>43-17</f>
        <v>26</v>
      </c>
    </row>
    <row r="101" spans="4:13">
      <c r="D101" s="5"/>
      <c r="E101" s="5"/>
      <c r="G101" s="17"/>
      <c r="H101" s="91"/>
      <c r="I101" s="1"/>
    </row>
    <row r="102" spans="4:13">
      <c r="D102" s="5"/>
      <c r="E102" s="5"/>
      <c r="G102" s="17"/>
      <c r="H102" s="91"/>
      <c r="I102" s="1"/>
    </row>
    <row r="103" spans="4:13">
      <c r="D103" s="5"/>
      <c r="E103" s="5"/>
      <c r="G103" s="1"/>
      <c r="H103" s="77"/>
      <c r="I103" s="1"/>
    </row>
    <row r="104" spans="4:13">
      <c r="D104" s="5"/>
      <c r="E104" s="5"/>
      <c r="G104" s="1"/>
      <c r="H104" s="77"/>
      <c r="I104" s="1"/>
    </row>
    <row r="105" spans="4:13">
      <c r="D105" s="5"/>
      <c r="E105" s="5"/>
      <c r="G105" s="1"/>
      <c r="H105" s="77"/>
      <c r="I105" s="1"/>
    </row>
    <row r="106" spans="4:13">
      <c r="G106" s="17"/>
      <c r="H106" s="91"/>
      <c r="I106" s="1"/>
    </row>
    <row r="107" spans="4:13">
      <c r="D107" s="5"/>
      <c r="E107" s="5"/>
      <c r="G107" s="17"/>
      <c r="H107" s="91"/>
      <c r="I107" s="1"/>
    </row>
    <row r="108" spans="4:13">
      <c r="D108" s="5"/>
      <c r="E108" s="5"/>
      <c r="G108" s="1"/>
      <c r="H108" s="77"/>
      <c r="I108" s="1"/>
    </row>
    <row r="109" spans="4:13">
      <c r="D109" s="5"/>
      <c r="E109" s="5"/>
      <c r="G109" s="17"/>
      <c r="H109" s="91"/>
      <c r="I109" s="1"/>
    </row>
    <row r="110" spans="4:13">
      <c r="G110" s="1"/>
      <c r="H110" s="77"/>
      <c r="I110" s="1"/>
    </row>
    <row r="111" spans="4:13">
      <c r="G111" s="1"/>
      <c r="H111" s="77"/>
      <c r="I111" s="1"/>
    </row>
    <row r="112" spans="4:13">
      <c r="D112" s="5"/>
      <c r="E112" s="5"/>
      <c r="G112" s="1"/>
      <c r="H112" s="77"/>
      <c r="I112" s="1"/>
    </row>
    <row r="113" spans="4:9">
      <c r="D113" s="5"/>
      <c r="E113" s="5"/>
      <c r="G113" s="1"/>
      <c r="H113" s="77"/>
      <c r="I113" s="1"/>
    </row>
    <row r="114" spans="4:9">
      <c r="G114" s="1"/>
      <c r="H114" s="77"/>
      <c r="I114" s="1"/>
    </row>
    <row r="115" spans="4:9">
      <c r="D115" s="5"/>
      <c r="E115" s="5"/>
      <c r="G115" s="1"/>
      <c r="H115" s="77"/>
      <c r="I115" s="1"/>
    </row>
    <row r="116" spans="4:9">
      <c r="G116" s="1"/>
      <c r="H116" s="77"/>
      <c r="I116" s="1"/>
    </row>
    <row r="117" spans="4:9">
      <c r="G117" s="17"/>
      <c r="H117" s="91"/>
      <c r="I117" s="1"/>
    </row>
    <row r="118" spans="4:9">
      <c r="G118" s="17"/>
      <c r="H118" s="91"/>
      <c r="I118" s="1"/>
    </row>
    <row r="119" spans="4:9">
      <c r="D119" s="5"/>
      <c r="E119" s="5"/>
      <c r="G119" s="17"/>
      <c r="H119" s="91"/>
      <c r="I119" s="1"/>
    </row>
    <row r="120" spans="4:9">
      <c r="D120" s="5"/>
      <c r="E120" s="5"/>
      <c r="G120" s="1"/>
      <c r="H120" s="77"/>
      <c r="I120" s="1"/>
    </row>
    <row r="121" spans="4:9">
      <c r="D121" s="5"/>
      <c r="E121" s="5"/>
      <c r="G121" s="1"/>
      <c r="H121" s="77"/>
      <c r="I121" s="1"/>
    </row>
    <row r="122" spans="4:9">
      <c r="G122" s="1"/>
      <c r="H122" s="77"/>
      <c r="I122" s="1"/>
    </row>
    <row r="123" spans="4:9">
      <c r="G123" s="1"/>
      <c r="H123" s="77"/>
      <c r="I123" s="1"/>
    </row>
    <row r="124" spans="4:9">
      <c r="D124" s="5"/>
      <c r="E124" s="5"/>
      <c r="G124" s="1"/>
      <c r="H124" s="77"/>
      <c r="I124" s="1"/>
    </row>
    <row r="125" spans="4:9">
      <c r="G125" s="17"/>
      <c r="H125" s="91"/>
      <c r="I125" s="1"/>
    </row>
    <row r="126" spans="4:9">
      <c r="D126" s="5"/>
      <c r="E126" s="5"/>
      <c r="G126" s="1"/>
      <c r="H126" s="77"/>
      <c r="I126" s="1"/>
    </row>
    <row r="127" spans="4:9">
      <c r="G127" s="1"/>
      <c r="H127" s="77"/>
      <c r="I127" s="1"/>
    </row>
    <row r="128" spans="4:9">
      <c r="G128" s="1"/>
      <c r="H128" s="77"/>
      <c r="I128" s="1"/>
    </row>
    <row r="129" spans="4:9">
      <c r="G129" s="17"/>
      <c r="H129" s="91"/>
      <c r="I129" s="1"/>
    </row>
    <row r="130" spans="4:9">
      <c r="G130" s="1"/>
      <c r="H130" s="77"/>
      <c r="I130" s="1"/>
    </row>
    <row r="131" spans="4:9">
      <c r="D131" s="5"/>
      <c r="E131" s="5"/>
      <c r="G131" s="1"/>
      <c r="H131" s="77"/>
      <c r="I131" s="1"/>
    </row>
    <row r="132" spans="4:9">
      <c r="D132" s="5"/>
      <c r="E132" s="5"/>
      <c r="G132" s="17"/>
      <c r="H132" s="91"/>
      <c r="I132" s="1"/>
    </row>
    <row r="133" spans="4:9">
      <c r="D133" s="5"/>
      <c r="E133" s="5"/>
      <c r="G133" s="17"/>
      <c r="H133" s="91"/>
      <c r="I133" s="1"/>
    </row>
    <row r="134" spans="4:9">
      <c r="D134" s="5"/>
      <c r="E134" s="5"/>
      <c r="G134" s="17"/>
      <c r="H134" s="91"/>
      <c r="I134" s="1"/>
    </row>
    <row r="135" spans="4:9">
      <c r="D135" s="5"/>
      <c r="E135" s="5"/>
      <c r="G135" s="1"/>
      <c r="H135" s="77"/>
      <c r="I135" s="1"/>
    </row>
    <row r="136" spans="4:9">
      <c r="D136" s="5"/>
      <c r="E136" s="5"/>
      <c r="G136" s="1"/>
      <c r="H136" s="77"/>
      <c r="I136" s="1"/>
    </row>
    <row r="137" spans="4:9">
      <c r="G137" s="1"/>
      <c r="H137" s="77"/>
      <c r="I137" s="1"/>
    </row>
    <row r="138" spans="4:9">
      <c r="D138" s="5"/>
      <c r="E138" s="5"/>
      <c r="G138" s="1"/>
      <c r="H138" s="77"/>
      <c r="I138" s="1"/>
    </row>
    <row r="162" spans="4:17">
      <c r="D162" s="262" t="s">
        <v>126</v>
      </c>
      <c r="E162" s="262" t="s">
        <v>127</v>
      </c>
      <c r="F162" s="359"/>
      <c r="G162" s="322"/>
      <c r="H162" s="339"/>
      <c r="I162" s="320"/>
      <c r="J162" s="315">
        <v>20</v>
      </c>
      <c r="K162" s="31"/>
      <c r="Q162" s="359"/>
    </row>
    <row r="163" spans="4:17">
      <c r="D163" s="262" t="s">
        <v>131</v>
      </c>
      <c r="E163" s="262" t="s">
        <v>128</v>
      </c>
      <c r="F163" s="359"/>
      <c r="G163" s="323"/>
      <c r="H163" s="335"/>
      <c r="I163" s="320"/>
      <c r="J163" s="315">
        <v>0</v>
      </c>
      <c r="K163" s="31"/>
      <c r="Q163" s="359"/>
    </row>
    <row r="164" spans="4:17">
      <c r="D164" s="262" t="s">
        <v>166</v>
      </c>
      <c r="E164" s="262" t="s">
        <v>128</v>
      </c>
      <c r="F164" s="359"/>
      <c r="G164" s="322"/>
      <c r="H164" s="339"/>
      <c r="I164" s="320"/>
      <c r="J164" s="315">
        <v>0</v>
      </c>
      <c r="K164" s="31">
        <v>1</v>
      </c>
      <c r="Q164" s="359"/>
    </row>
    <row r="165" spans="4:17">
      <c r="D165" s="262" t="s">
        <v>168</v>
      </c>
      <c r="E165" s="262" t="s">
        <v>134</v>
      </c>
      <c r="F165" s="359"/>
      <c r="G165" s="322"/>
      <c r="H165" s="339"/>
      <c r="I165" s="320"/>
      <c r="J165" s="315">
        <v>13</v>
      </c>
      <c r="K165" s="31"/>
      <c r="Q165" s="359"/>
    </row>
    <row r="166" spans="4:17">
      <c r="D166" s="312"/>
      <c r="E166" s="312"/>
      <c r="F166" s="358"/>
      <c r="G166" s="17"/>
      <c r="H166" s="91"/>
      <c r="I166" s="17"/>
      <c r="J166" s="315"/>
      <c r="K166" s="31"/>
      <c r="Q166" s="358"/>
    </row>
    <row r="167" spans="4:17">
      <c r="D167" s="262" t="s">
        <v>147</v>
      </c>
      <c r="E167" s="262" t="s">
        <v>148</v>
      </c>
      <c r="F167" s="359"/>
      <c r="G167" s="322"/>
      <c r="H167" s="339"/>
      <c r="I167" s="320"/>
      <c r="J167" s="315">
        <v>0</v>
      </c>
      <c r="K167" s="31">
        <v>2</v>
      </c>
      <c r="Q167" s="359"/>
    </row>
    <row r="168" spans="4:17">
      <c r="D168" s="262" t="s">
        <v>149</v>
      </c>
      <c r="E168" s="262" t="s">
        <v>148</v>
      </c>
      <c r="F168" s="359"/>
      <c r="G168" s="323"/>
      <c r="H168" s="335"/>
      <c r="I168" s="320"/>
      <c r="J168" s="315">
        <v>0</v>
      </c>
      <c r="K168" s="31">
        <v>2</v>
      </c>
      <c r="Q168" s="359"/>
    </row>
    <row r="169" spans="4:17">
      <c r="D169" s="262" t="s">
        <v>151</v>
      </c>
      <c r="E169" s="262" t="s">
        <v>150</v>
      </c>
      <c r="F169" s="359"/>
      <c r="G169" s="322"/>
      <c r="H169" s="339"/>
      <c r="I169" s="320"/>
      <c r="J169" s="315">
        <v>0</v>
      </c>
      <c r="K169" s="31"/>
      <c r="Q169" s="359"/>
    </row>
    <row r="170" spans="4:17">
      <c r="D170" s="262" t="s">
        <v>152</v>
      </c>
      <c r="E170" s="262" t="s">
        <v>150</v>
      </c>
      <c r="F170" s="359"/>
      <c r="G170" s="323"/>
      <c r="H170" s="335"/>
      <c r="I170" s="320"/>
      <c r="J170" s="315">
        <v>12</v>
      </c>
      <c r="K170" s="31"/>
      <c r="Q170" s="359"/>
    </row>
    <row r="171" spans="4:17">
      <c r="D171" s="262"/>
      <c r="E171" s="262"/>
      <c r="F171" s="359"/>
      <c r="G171" s="17"/>
      <c r="H171" s="91"/>
      <c r="I171" s="17"/>
      <c r="J171" s="315"/>
      <c r="K171" s="31"/>
      <c r="Q171" s="359"/>
    </row>
    <row r="172" spans="4:17">
      <c r="D172" s="262" t="s">
        <v>175</v>
      </c>
      <c r="E172" s="262" t="s">
        <v>176</v>
      </c>
      <c r="F172" s="359"/>
      <c r="G172" s="322"/>
      <c r="H172" s="339"/>
      <c r="I172" s="320"/>
      <c r="J172" s="315">
        <v>0</v>
      </c>
      <c r="K172" s="31"/>
      <c r="Q172" s="359"/>
    </row>
    <row r="173" spans="4:17">
      <c r="D173" s="262" t="s">
        <v>167</v>
      </c>
      <c r="E173" s="262" t="s">
        <v>174</v>
      </c>
      <c r="F173" s="359"/>
      <c r="G173" s="322"/>
      <c r="H173" s="339"/>
      <c r="I173" s="320"/>
      <c r="J173" s="315">
        <v>0</v>
      </c>
      <c r="K173" s="31"/>
      <c r="Q173" s="359"/>
    </row>
    <row r="174" spans="4:17">
      <c r="D174" s="262" t="s">
        <v>123</v>
      </c>
      <c r="E174" s="262" t="s">
        <v>177</v>
      </c>
      <c r="F174" s="359"/>
      <c r="G174" s="3"/>
      <c r="H174" s="206"/>
      <c r="I174" s="320"/>
      <c r="J174" s="315">
        <v>0</v>
      </c>
      <c r="K174" s="31"/>
      <c r="Q174" s="359"/>
    </row>
    <row r="175" spans="4:17">
      <c r="D175" s="262" t="s">
        <v>172</v>
      </c>
      <c r="E175" s="262" t="s">
        <v>173</v>
      </c>
      <c r="F175" s="359"/>
      <c r="G175" s="303"/>
      <c r="H175" s="340"/>
      <c r="I175" s="1"/>
      <c r="J175" s="315">
        <v>0</v>
      </c>
      <c r="K175" s="31"/>
      <c r="Q175" s="359"/>
    </row>
    <row r="176" spans="4:17">
      <c r="D176" s="313"/>
      <c r="E176" s="313"/>
      <c r="F176" s="360"/>
      <c r="G176" s="1"/>
      <c r="H176" s="77"/>
      <c r="I176" s="1"/>
      <c r="J176" s="315"/>
      <c r="K176" s="31"/>
      <c r="Q176" s="360"/>
    </row>
    <row r="177" spans="4:17">
      <c r="D177" s="262" t="s">
        <v>133</v>
      </c>
      <c r="E177" s="262" t="s">
        <v>157</v>
      </c>
      <c r="F177" s="359"/>
      <c r="G177" s="303"/>
      <c r="H177" s="340"/>
      <c r="I177" s="1"/>
      <c r="J177" s="315">
        <v>39</v>
      </c>
      <c r="K177" s="31"/>
      <c r="Q177" s="359"/>
    </row>
    <row r="178" spans="4:17">
      <c r="D178" s="262" t="s">
        <v>160</v>
      </c>
      <c r="E178" s="224" t="s">
        <v>158</v>
      </c>
      <c r="F178" s="359"/>
      <c r="G178" s="322"/>
      <c r="H178" s="339"/>
      <c r="I178" s="320"/>
      <c r="J178" s="315">
        <v>0</v>
      </c>
      <c r="K178" s="31"/>
      <c r="Q178" s="359"/>
    </row>
    <row r="179" spans="4:17">
      <c r="D179" s="262" t="s">
        <v>125</v>
      </c>
      <c r="E179" s="262" t="s">
        <v>159</v>
      </c>
      <c r="F179" s="359"/>
      <c r="G179" s="322"/>
      <c r="H179" s="339"/>
      <c r="I179" s="320"/>
      <c r="J179" s="315">
        <v>0</v>
      </c>
      <c r="K179" s="31"/>
      <c r="Q179" s="359"/>
    </row>
    <row r="180" spans="4:17">
      <c r="D180" s="262" t="s">
        <v>161</v>
      </c>
      <c r="E180" s="262" t="s">
        <v>162</v>
      </c>
      <c r="F180" s="359"/>
      <c r="G180" s="3"/>
      <c r="H180" s="206"/>
      <c r="I180" s="320"/>
      <c r="J180" s="315">
        <v>0</v>
      </c>
      <c r="K180" s="31"/>
      <c r="Q180" s="359"/>
    </row>
    <row r="181" spans="4:17">
      <c r="D181" s="83"/>
      <c r="E181" s="83"/>
      <c r="F181" s="358"/>
      <c r="G181" s="17"/>
      <c r="H181" s="91"/>
      <c r="I181" s="17"/>
      <c r="J181" s="315"/>
      <c r="K181" s="31"/>
      <c r="Q181" s="358"/>
    </row>
    <row r="182" spans="4:17">
      <c r="D182" s="262" t="s">
        <v>122</v>
      </c>
      <c r="E182" s="262" t="s">
        <v>121</v>
      </c>
      <c r="F182" s="359"/>
      <c r="G182" s="322"/>
      <c r="H182" s="339"/>
      <c r="I182" s="320"/>
      <c r="J182" s="315">
        <v>62</v>
      </c>
      <c r="K182" s="31">
        <v>2</v>
      </c>
      <c r="Q182" s="359"/>
    </row>
    <row r="183" spans="4:17">
      <c r="D183" s="262" t="s">
        <v>156</v>
      </c>
      <c r="E183" s="262" t="s">
        <v>130</v>
      </c>
      <c r="F183" s="359"/>
      <c r="G183" s="322"/>
      <c r="H183" s="339"/>
      <c r="I183" s="320"/>
      <c r="J183" s="315">
        <v>24</v>
      </c>
      <c r="K183" s="31"/>
      <c r="Q183" s="359"/>
    </row>
    <row r="184" spans="4:17">
      <c r="D184" s="262" t="s">
        <v>170</v>
      </c>
      <c r="E184" s="262" t="s">
        <v>169</v>
      </c>
      <c r="F184" s="359"/>
      <c r="G184" s="322"/>
      <c r="H184" s="339"/>
      <c r="I184" s="320"/>
      <c r="J184" s="315">
        <v>0</v>
      </c>
      <c r="K184" s="31"/>
      <c r="Q184" s="359"/>
    </row>
    <row r="185" spans="4:17">
      <c r="D185" s="262" t="s">
        <v>129</v>
      </c>
      <c r="E185" s="262" t="s">
        <v>171</v>
      </c>
      <c r="F185" s="359"/>
      <c r="G185" s="322"/>
      <c r="H185" s="339"/>
      <c r="I185" s="320"/>
      <c r="J185" s="315">
        <v>0</v>
      </c>
      <c r="K185" s="31"/>
      <c r="Q185" s="359"/>
    </row>
    <row r="186" spans="4:17">
      <c r="D186" s="83"/>
      <c r="E186" s="83"/>
      <c r="F186" s="358"/>
      <c r="G186" s="17"/>
      <c r="H186" s="91"/>
      <c r="I186" s="17"/>
      <c r="J186" s="315"/>
      <c r="K186" s="31"/>
      <c r="Q186" s="358"/>
    </row>
    <row r="187" spans="4:17">
      <c r="D187" s="262" t="s">
        <v>131</v>
      </c>
      <c r="E187" s="262" t="s">
        <v>163</v>
      </c>
      <c r="F187" s="359"/>
      <c r="G187" s="322"/>
      <c r="H187" s="339"/>
      <c r="I187" s="320"/>
      <c r="J187" s="315">
        <v>0</v>
      </c>
      <c r="K187" s="31"/>
      <c r="Q187" s="359"/>
    </row>
    <row r="188" spans="4:17">
      <c r="D188" s="262" t="s">
        <v>131</v>
      </c>
      <c r="E188" s="262" t="s">
        <v>164</v>
      </c>
      <c r="F188" s="359"/>
      <c r="G188" s="322"/>
      <c r="H188" s="339"/>
      <c r="I188" s="320"/>
      <c r="J188" s="315">
        <v>31</v>
      </c>
      <c r="K188" s="31"/>
      <c r="Q188" s="359"/>
    </row>
    <row r="189" spans="4:17">
      <c r="D189" s="262" t="s">
        <v>123</v>
      </c>
      <c r="E189" s="262" t="s">
        <v>124</v>
      </c>
      <c r="F189" s="359"/>
      <c r="G189" s="322"/>
      <c r="H189" s="339"/>
      <c r="I189" s="320"/>
      <c r="J189" s="315">
        <v>0</v>
      </c>
      <c r="K189" s="31">
        <v>8</v>
      </c>
      <c r="Q189" s="359"/>
    </row>
    <row r="190" spans="4:17">
      <c r="D190" s="262" t="s">
        <v>165</v>
      </c>
      <c r="E190" s="262" t="s">
        <v>124</v>
      </c>
      <c r="F190" s="359"/>
      <c r="G190" s="322"/>
      <c r="H190" s="339"/>
      <c r="I190" s="320"/>
      <c r="J190" s="315">
        <v>8</v>
      </c>
      <c r="K190" s="31">
        <v>15</v>
      </c>
      <c r="Q190" s="359"/>
    </row>
  </sheetData>
  <mergeCells count="5">
    <mergeCell ref="J12:K12"/>
    <mergeCell ref="T12:U12"/>
    <mergeCell ref="E5:J5"/>
    <mergeCell ref="A7:O7"/>
    <mergeCell ref="A6:N6"/>
  </mergeCells>
  <phoneticPr fontId="0" type="noConversion"/>
  <printOptions horizontalCentered="1" gridLines="1"/>
  <pageMargins left="0.25" right="0.25" top="0.42" bottom="0.23" header="0.23" footer="0.18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Script-Balls Redeemed</vt:lpstr>
      <vt:lpstr>Results</vt:lpstr>
      <vt:lpstr>Womens Posting</vt:lpstr>
      <vt:lpstr>Mens Posting</vt:lpstr>
      <vt:lpstr>Cash Payouts</vt:lpstr>
      <vt:lpstr>Collections</vt:lpstr>
      <vt:lpstr>Side Games</vt:lpstr>
      <vt:lpstr>Financial</vt:lpstr>
      <vt:lpstr>Starting Sheet</vt:lpstr>
      <vt:lpstr>Collections!Print_Area</vt:lpstr>
      <vt:lpstr>Financial!Print_Area</vt:lpstr>
      <vt:lpstr>Results!Print_Area</vt:lpstr>
      <vt:lpstr>'Side Games'!Print_Area</vt:lpstr>
      <vt:lpstr>'Starting Sheet'!Print_Area</vt:lpstr>
      <vt:lpstr>'Starting Sheet'!Print_Titles</vt:lpstr>
    </vt:vector>
  </TitlesOfParts>
  <Company>Space Systems Div - Rockwell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Steve</cp:lastModifiedBy>
  <cp:lastPrinted>2025-04-29T03:05:57Z</cp:lastPrinted>
  <dcterms:created xsi:type="dcterms:W3CDTF">1997-06-16T19:11:55Z</dcterms:created>
  <dcterms:modified xsi:type="dcterms:W3CDTF">2025-04-29T03:06:14Z</dcterms:modified>
</cp:coreProperties>
</file>